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sonyang/Desktop/Niu/7. Finance/IR/ER data spreadsheet/2021Q2/"/>
    </mc:Choice>
  </mc:AlternateContent>
  <xr:revisionPtr revIDLastSave="0" documentId="13_ncr:1_{BFA8C2D1-7DC4-9246-A2A4-BC77D1E8430B}" xr6:coauthVersionLast="47" xr6:coauthVersionMax="47" xr10:uidLastSave="{00000000-0000-0000-0000-000000000000}"/>
  <bookViews>
    <workbookView xWindow="0" yWindow="0" windowWidth="28800" windowHeight="18000" xr2:uid="{ACD3C5D6-858A-C947-91E2-08764DFF6C4B}"/>
  </bookViews>
  <sheets>
    <sheet name="Header" sheetId="3" r:id="rId1"/>
    <sheet name="Key Financials" sheetId="4" r:id="rId2"/>
    <sheet name="China MSRP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" l="1"/>
  <c r="D56" i="4"/>
  <c r="D52" i="4"/>
  <c r="D50" i="4"/>
  <c r="D44" i="4"/>
  <c r="D41" i="4"/>
  <c r="D37" i="4"/>
  <c r="D33" i="4"/>
  <c r="D35" i="4"/>
  <c r="D28" i="4"/>
  <c r="D25" i="4"/>
  <c r="D22" i="4"/>
  <c r="D18" i="4"/>
  <c r="D15" i="4"/>
  <c r="D12" i="4"/>
  <c r="D8" i="4"/>
  <c r="D7" i="4"/>
  <c r="D6" i="4"/>
  <c r="L29" i="4"/>
  <c r="K29" i="4"/>
  <c r="J29" i="4"/>
  <c r="M29" i="4"/>
  <c r="D98" i="4" l="1"/>
  <c r="D96" i="4"/>
  <c r="D95" i="4"/>
  <c r="D94" i="4"/>
  <c r="D93" i="4"/>
  <c r="D84" i="4"/>
  <c r="D82" i="4"/>
  <c r="D77" i="4"/>
  <c r="D75" i="4"/>
  <c r="D73" i="4"/>
  <c r="D67" i="4"/>
  <c r="D65" i="4"/>
  <c r="D63" i="4"/>
  <c r="D55" i="4"/>
  <c r="D43" i="4"/>
  <c r="D27" i="4"/>
  <c r="D24" i="4"/>
  <c r="D21" i="4"/>
  <c r="D14" i="4"/>
  <c r="D11" i="4"/>
  <c r="D76" i="4" l="1"/>
  <c r="D51" i="4"/>
  <c r="D68" i="4"/>
  <c r="D78" i="4"/>
  <c r="D23" i="4"/>
  <c r="D26" i="4"/>
  <c r="D29" i="4" s="1"/>
  <c r="D60" i="4"/>
  <c r="D85" i="4"/>
  <c r="D64" i="4"/>
  <c r="D74" i="4"/>
  <c r="D66" i="4"/>
  <c r="M100" i="4" l="1"/>
  <c r="M87" i="4" s="1"/>
  <c r="M88" i="4" s="1"/>
  <c r="L100" i="4"/>
  <c r="K100" i="4"/>
  <c r="K87" i="4" s="1"/>
  <c r="K88" i="4" s="1"/>
  <c r="J100" i="4"/>
  <c r="J87" i="4"/>
  <c r="J88" i="4" s="1"/>
  <c r="M85" i="4"/>
  <c r="L85" i="4"/>
  <c r="K85" i="4"/>
  <c r="J85" i="4"/>
  <c r="M79" i="4"/>
  <c r="M80" i="4" s="1"/>
  <c r="L79" i="4"/>
  <c r="K79" i="4"/>
  <c r="K80" i="4" s="1"/>
  <c r="J79" i="4"/>
  <c r="J80" i="4" s="1"/>
  <c r="M78" i="4"/>
  <c r="L78" i="4"/>
  <c r="K78" i="4"/>
  <c r="J78" i="4"/>
  <c r="M76" i="4"/>
  <c r="L76" i="4"/>
  <c r="K76" i="4"/>
  <c r="J76" i="4"/>
  <c r="M74" i="4"/>
  <c r="L74" i="4"/>
  <c r="K74" i="4"/>
  <c r="J74" i="4"/>
  <c r="M69" i="4"/>
  <c r="M70" i="4" s="1"/>
  <c r="L69" i="4"/>
  <c r="K69" i="4"/>
  <c r="K70" i="4" s="1"/>
  <c r="J69" i="4"/>
  <c r="J70" i="4" s="1"/>
  <c r="M68" i="4"/>
  <c r="L68" i="4"/>
  <c r="K68" i="4"/>
  <c r="J68" i="4"/>
  <c r="M66" i="4"/>
  <c r="L66" i="4"/>
  <c r="K66" i="4"/>
  <c r="J66" i="4"/>
  <c r="M64" i="4"/>
  <c r="L64" i="4"/>
  <c r="K64" i="4"/>
  <c r="J64" i="4"/>
  <c r="M60" i="4"/>
  <c r="L60" i="4"/>
  <c r="K60" i="4"/>
  <c r="J60" i="4"/>
  <c r="K58" i="4"/>
  <c r="J58" i="4"/>
  <c r="K57" i="4"/>
  <c r="J57" i="4"/>
  <c r="M56" i="4"/>
  <c r="L56" i="4"/>
  <c r="K56" i="4"/>
  <c r="J56" i="4"/>
  <c r="M51" i="4"/>
  <c r="M52" i="4" s="1"/>
  <c r="L51" i="4"/>
  <c r="L52" i="4" s="1"/>
  <c r="K51" i="4"/>
  <c r="K52" i="4" s="1"/>
  <c r="J51" i="4"/>
  <c r="J52" i="4" s="1"/>
  <c r="K49" i="4"/>
  <c r="K50" i="4" s="1"/>
  <c r="J49" i="4"/>
  <c r="J50" i="4" s="1"/>
  <c r="M46" i="4"/>
  <c r="M45" i="4" s="1"/>
  <c r="L46" i="4"/>
  <c r="D46" i="4" s="1"/>
  <c r="D45" i="4" s="1"/>
  <c r="K46" i="4"/>
  <c r="J46" i="4"/>
  <c r="J40" i="4" s="1"/>
  <c r="K45" i="4"/>
  <c r="J45" i="4"/>
  <c r="M44" i="4"/>
  <c r="L44" i="4"/>
  <c r="K44" i="4"/>
  <c r="J44" i="4"/>
  <c r="K41" i="4"/>
  <c r="K40" i="4"/>
  <c r="K42" i="4" s="1"/>
  <c r="L34" i="4"/>
  <c r="L35" i="4" s="1"/>
  <c r="K34" i="4"/>
  <c r="K35" i="4" s="1"/>
  <c r="J34" i="4"/>
  <c r="J35" i="4" s="1"/>
  <c r="K32" i="4"/>
  <c r="K33" i="4" s="1"/>
  <c r="J32" i="4"/>
  <c r="J33" i="4" s="1"/>
  <c r="M28" i="4"/>
  <c r="L28" i="4"/>
  <c r="K28" i="4"/>
  <c r="J28" i="4"/>
  <c r="M26" i="4"/>
  <c r="L26" i="4"/>
  <c r="K26" i="4"/>
  <c r="J26" i="4"/>
  <c r="M25" i="4"/>
  <c r="L25" i="4"/>
  <c r="K25" i="4"/>
  <c r="J25" i="4"/>
  <c r="M23" i="4"/>
  <c r="L23" i="4"/>
  <c r="K23" i="4"/>
  <c r="J23" i="4"/>
  <c r="M22" i="4"/>
  <c r="L22" i="4"/>
  <c r="K22" i="4"/>
  <c r="J22" i="4"/>
  <c r="M17" i="4"/>
  <c r="M18" i="4" s="1"/>
  <c r="L17" i="4"/>
  <c r="L57" i="4" s="1"/>
  <c r="L58" i="4" s="1"/>
  <c r="K17" i="4"/>
  <c r="K18" i="4" s="1"/>
  <c r="J17" i="4"/>
  <c r="J18" i="4" s="1"/>
  <c r="M15" i="4"/>
  <c r="L15" i="4"/>
  <c r="K15" i="4"/>
  <c r="J15" i="4"/>
  <c r="M12" i="4"/>
  <c r="L12" i="4"/>
  <c r="K12" i="4"/>
  <c r="J12" i="4"/>
  <c r="L87" i="4" l="1"/>
  <c r="L88" i="4" s="1"/>
  <c r="D100" i="4"/>
  <c r="L80" i="4"/>
  <c r="D79" i="4"/>
  <c r="D80" i="4" s="1"/>
  <c r="L70" i="4"/>
  <c r="D69" i="4"/>
  <c r="D70" i="4" s="1"/>
  <c r="L45" i="4"/>
  <c r="L40" i="4"/>
  <c r="L41" i="4" s="1"/>
  <c r="L18" i="4"/>
  <c r="D17" i="4"/>
  <c r="L32" i="4"/>
  <c r="L33" i="4" s="1"/>
  <c r="M40" i="4"/>
  <c r="M57" i="4"/>
  <c r="M58" i="4" s="1"/>
  <c r="M34" i="4"/>
  <c r="M35" i="4" s="1"/>
  <c r="M32" i="4"/>
  <c r="M33" i="4" s="1"/>
  <c r="J42" i="4"/>
  <c r="J41" i="4"/>
  <c r="M41" i="4"/>
  <c r="J36" i="4"/>
  <c r="J37" i="4" s="1"/>
  <c r="K36" i="4"/>
  <c r="K37" i="4" s="1"/>
  <c r="L36" i="4"/>
  <c r="L37" i="4" s="1"/>
  <c r="J13" i="4"/>
  <c r="J16" i="4"/>
  <c r="K13" i="4"/>
  <c r="K16" i="4"/>
  <c r="L13" i="4"/>
  <c r="L16" i="4"/>
  <c r="M13" i="4"/>
  <c r="M16" i="4"/>
  <c r="D87" i="4" l="1"/>
  <c r="D88" i="4" s="1"/>
  <c r="L42" i="4"/>
  <c r="D40" i="4"/>
  <c r="L49" i="4"/>
  <c r="L50" i="4" s="1"/>
  <c r="D13" i="4"/>
  <c r="D57" i="4"/>
  <c r="D34" i="4"/>
  <c r="D32" i="4"/>
  <c r="D16" i="4"/>
  <c r="M42" i="4"/>
  <c r="M49" i="4"/>
  <c r="M50" i="4" s="1"/>
  <c r="M36" i="4"/>
  <c r="M37" i="4" s="1"/>
  <c r="D42" i="4" l="1"/>
  <c r="D49" i="4"/>
  <c r="D36" i="4"/>
  <c r="N100" i="4"/>
  <c r="N87" i="4" s="1"/>
  <c r="N88" i="4" s="1"/>
  <c r="N85" i="4"/>
  <c r="N79" i="4"/>
  <c r="N80" i="4" s="1"/>
  <c r="N78" i="4"/>
  <c r="N76" i="4"/>
  <c r="N74" i="4"/>
  <c r="N69" i="4"/>
  <c r="N70" i="4" s="1"/>
  <c r="N68" i="4"/>
  <c r="N66" i="4"/>
  <c r="N64" i="4"/>
  <c r="N60" i="4"/>
  <c r="N56" i="4"/>
  <c r="N51" i="4"/>
  <c r="N46" i="4"/>
  <c r="N45" i="4" s="1"/>
  <c r="N44" i="4"/>
  <c r="N28" i="4"/>
  <c r="N26" i="4"/>
  <c r="N25" i="4"/>
  <c r="N23" i="4"/>
  <c r="N22" i="4"/>
  <c r="N17" i="4"/>
  <c r="N16" i="4" s="1"/>
  <c r="N15" i="4"/>
  <c r="N12" i="4"/>
  <c r="N57" i="4" l="1"/>
  <c r="N13" i="4"/>
  <c r="N32" i="4"/>
  <c r="N34" i="4"/>
  <c r="N40" i="4"/>
  <c r="N36" i="4" l="1"/>
  <c r="N42" i="4"/>
  <c r="N49" i="4"/>
  <c r="O79" i="4" l="1"/>
  <c r="O80" i="4" s="1"/>
  <c r="O100" i="4"/>
  <c r="O87" i="4" s="1"/>
  <c r="O88" i="4" s="1"/>
  <c r="O85" i="4"/>
  <c r="O78" i="4"/>
  <c r="O76" i="4"/>
  <c r="O74" i="4"/>
  <c r="O69" i="4"/>
  <c r="O70" i="4" s="1"/>
  <c r="O68" i="4"/>
  <c r="O66" i="4"/>
  <c r="O64" i="4"/>
  <c r="O60" i="4"/>
  <c r="O56" i="4"/>
  <c r="O51" i="4"/>
  <c r="O46" i="4"/>
  <c r="O45" i="4" s="1"/>
  <c r="O44" i="4"/>
  <c r="O26" i="4"/>
  <c r="O28" i="4"/>
  <c r="O23" i="4"/>
  <c r="O22" i="4"/>
  <c r="O17" i="4"/>
  <c r="O15" i="4"/>
  <c r="O12" i="4"/>
  <c r="O32" i="4" l="1"/>
  <c r="O57" i="4"/>
  <c r="O34" i="4"/>
  <c r="O36" i="4" s="1"/>
  <c r="O13" i="4"/>
  <c r="O16" i="4"/>
  <c r="O40" i="4"/>
  <c r="O25" i="4"/>
  <c r="Y56" i="4"/>
  <c r="X56" i="4"/>
  <c r="W56" i="4"/>
  <c r="V56" i="4"/>
  <c r="U56" i="4"/>
  <c r="T56" i="4"/>
  <c r="S56" i="4"/>
  <c r="R56" i="4"/>
  <c r="Q56" i="4"/>
  <c r="P56" i="4"/>
  <c r="Y28" i="4"/>
  <c r="X28" i="4"/>
  <c r="W28" i="4"/>
  <c r="V28" i="4"/>
  <c r="U28" i="4"/>
  <c r="T28" i="4"/>
  <c r="S28" i="4"/>
  <c r="R28" i="4"/>
  <c r="Q28" i="4"/>
  <c r="P28" i="4"/>
  <c r="Q25" i="4"/>
  <c r="P25" i="4"/>
  <c r="Y22" i="4"/>
  <c r="X22" i="4"/>
  <c r="W22" i="4"/>
  <c r="V22" i="4"/>
  <c r="U22" i="4"/>
  <c r="T22" i="4"/>
  <c r="S22" i="4"/>
  <c r="R22" i="4"/>
  <c r="Q22" i="4"/>
  <c r="P22" i="4"/>
  <c r="O49" i="4" l="1"/>
  <c r="O42" i="4"/>
  <c r="E98" i="4"/>
  <c r="P100" i="4"/>
  <c r="P87" i="4" s="1"/>
  <c r="P85" i="4"/>
  <c r="P79" i="4"/>
  <c r="P80" i="4" s="1"/>
  <c r="P78" i="4"/>
  <c r="P76" i="4"/>
  <c r="P74" i="4"/>
  <c r="P69" i="4"/>
  <c r="P68" i="4"/>
  <c r="P66" i="4"/>
  <c r="P64" i="4"/>
  <c r="P60" i="4"/>
  <c r="P51" i="4"/>
  <c r="P46" i="4"/>
  <c r="P40" i="4" s="1"/>
  <c r="P44" i="4"/>
  <c r="P26" i="4"/>
  <c r="P23" i="4"/>
  <c r="P17" i="4"/>
  <c r="P57" i="4" s="1"/>
  <c r="P15" i="4"/>
  <c r="P12" i="4"/>
  <c r="E96" i="4"/>
  <c r="E95" i="4"/>
  <c r="E94" i="4"/>
  <c r="E93" i="4"/>
  <c r="E84" i="4"/>
  <c r="E82" i="4"/>
  <c r="E77" i="4"/>
  <c r="E75" i="4"/>
  <c r="E73" i="4"/>
  <c r="E67" i="4"/>
  <c r="E65" i="4"/>
  <c r="E63" i="4"/>
  <c r="E55" i="4"/>
  <c r="E43" i="4"/>
  <c r="E27" i="4"/>
  <c r="E24" i="4"/>
  <c r="E21" i="4"/>
  <c r="E14" i="4"/>
  <c r="E15" i="4" s="1"/>
  <c r="E11" i="4"/>
  <c r="Q51" i="4"/>
  <c r="U51" i="4"/>
  <c r="T51" i="4"/>
  <c r="S51" i="4"/>
  <c r="O52" i="4" s="1"/>
  <c r="R51" i="4"/>
  <c r="N52" i="4" s="1"/>
  <c r="F14" i="4"/>
  <c r="F11" i="4"/>
  <c r="E12" i="4" s="1"/>
  <c r="Q15" i="4"/>
  <c r="Q12" i="4"/>
  <c r="U17" i="4"/>
  <c r="U57" i="4" s="1"/>
  <c r="T17" i="4"/>
  <c r="T57" i="4" s="1"/>
  <c r="S17" i="4"/>
  <c r="R17" i="4"/>
  <c r="Q17" i="4"/>
  <c r="Q100" i="4"/>
  <c r="Q87" i="4" s="1"/>
  <c r="Q88" i="4" s="1"/>
  <c r="Q85" i="4"/>
  <c r="Q79" i="4"/>
  <c r="Q78" i="4"/>
  <c r="Q76" i="4"/>
  <c r="Q74" i="4"/>
  <c r="Q69" i="4"/>
  <c r="Q70" i="4" s="1"/>
  <c r="Q68" i="4"/>
  <c r="Q66" i="4"/>
  <c r="Q64" i="4"/>
  <c r="Q60" i="4"/>
  <c r="Q46" i="4"/>
  <c r="Q45" i="4" s="1"/>
  <c r="Q44" i="4"/>
  <c r="Q26" i="4"/>
  <c r="Q23" i="4"/>
  <c r="H82" i="4"/>
  <c r="G82" i="4"/>
  <c r="F82" i="4"/>
  <c r="R100" i="4"/>
  <c r="R87" i="4" s="1"/>
  <c r="S100" i="4"/>
  <c r="S87" i="4" s="1"/>
  <c r="S88" i="4" s="1"/>
  <c r="T100" i="4"/>
  <c r="T87" i="4" s="1"/>
  <c r="T88" i="4" s="1"/>
  <c r="U100" i="4"/>
  <c r="U87" i="4" s="1"/>
  <c r="U88" i="4" s="1"/>
  <c r="F98" i="4"/>
  <c r="F96" i="4"/>
  <c r="F95" i="4"/>
  <c r="F94" i="4"/>
  <c r="F93" i="4"/>
  <c r="F84" i="4"/>
  <c r="R79" i="4"/>
  <c r="R80" i="4" s="1"/>
  <c r="S79" i="4"/>
  <c r="S80" i="4" s="1"/>
  <c r="T79" i="4"/>
  <c r="T80" i="4" s="1"/>
  <c r="U79" i="4"/>
  <c r="U80" i="4" s="1"/>
  <c r="F77" i="4"/>
  <c r="F75" i="4"/>
  <c r="F73" i="4"/>
  <c r="R69" i="4"/>
  <c r="R70" i="4" s="1"/>
  <c r="S69" i="4"/>
  <c r="S70" i="4" s="1"/>
  <c r="T69" i="4"/>
  <c r="T70" i="4" s="1"/>
  <c r="U69" i="4"/>
  <c r="U70" i="4" s="1"/>
  <c r="F67" i="4"/>
  <c r="F65" i="4"/>
  <c r="F63" i="4"/>
  <c r="F55" i="4"/>
  <c r="F43" i="4"/>
  <c r="G43" i="4"/>
  <c r="R46" i="4"/>
  <c r="R40" i="4" s="1"/>
  <c r="N41" i="4" s="1"/>
  <c r="S46" i="4"/>
  <c r="S40" i="4" s="1"/>
  <c r="S49" i="4" s="1"/>
  <c r="T46" i="4"/>
  <c r="T45" i="4" s="1"/>
  <c r="U46" i="4"/>
  <c r="U45" i="4" s="1"/>
  <c r="V46" i="4"/>
  <c r="V40" i="4" s="1"/>
  <c r="V42" i="4" s="1"/>
  <c r="W46" i="4"/>
  <c r="W40" i="4" s="1"/>
  <c r="X46" i="4"/>
  <c r="X45" i="4" s="1"/>
  <c r="Y46" i="4"/>
  <c r="Y40" i="4" s="1"/>
  <c r="R85" i="4"/>
  <c r="R78" i="4"/>
  <c r="R76" i="4"/>
  <c r="R74" i="4"/>
  <c r="R68" i="4"/>
  <c r="R66" i="4"/>
  <c r="R64" i="4"/>
  <c r="R60" i="4"/>
  <c r="R44" i="4"/>
  <c r="V24" i="4"/>
  <c r="V32" i="4"/>
  <c r="F27" i="4"/>
  <c r="R29" i="4" s="1"/>
  <c r="R26" i="4"/>
  <c r="R23" i="4"/>
  <c r="F21" i="4"/>
  <c r="F24" i="4"/>
  <c r="W24" i="4"/>
  <c r="X24" i="4"/>
  <c r="Y24" i="4"/>
  <c r="G17" i="4"/>
  <c r="G21" i="4"/>
  <c r="G27" i="4"/>
  <c r="X29" i="4" s="1"/>
  <c r="H21" i="4"/>
  <c r="H17" i="4"/>
  <c r="Z24" i="4"/>
  <c r="Z34" i="4" s="1"/>
  <c r="AA24" i="4"/>
  <c r="AA26" i="4" s="1"/>
  <c r="AB24" i="4"/>
  <c r="AB34" i="4" s="1"/>
  <c r="AC24" i="4"/>
  <c r="AC34" i="4" s="1"/>
  <c r="Y32" i="4"/>
  <c r="AC32" i="4"/>
  <c r="X32" i="4"/>
  <c r="AB32" i="4"/>
  <c r="W32" i="4"/>
  <c r="AA32" i="4"/>
  <c r="Z32" i="4"/>
  <c r="T32" i="4"/>
  <c r="S85" i="4"/>
  <c r="S78" i="4"/>
  <c r="S76" i="4"/>
  <c r="S74" i="4"/>
  <c r="S68" i="4"/>
  <c r="S66" i="4"/>
  <c r="S64" i="4"/>
  <c r="S60" i="4"/>
  <c r="S44" i="4"/>
  <c r="S26" i="4"/>
  <c r="S23" i="4"/>
  <c r="T85" i="4"/>
  <c r="T78" i="4"/>
  <c r="T76" i="4"/>
  <c r="T74" i="4"/>
  <c r="T68" i="4"/>
  <c r="T66" i="4"/>
  <c r="T64" i="4"/>
  <c r="T60" i="4"/>
  <c r="T44" i="4"/>
  <c r="T26" i="4"/>
  <c r="T23" i="4"/>
  <c r="U26" i="4"/>
  <c r="T18" i="4"/>
  <c r="AC100" i="4"/>
  <c r="AC87" i="4" s="1"/>
  <c r="AC88" i="4" s="1"/>
  <c r="AB100" i="4"/>
  <c r="AB87" i="4" s="1"/>
  <c r="AB88" i="4" s="1"/>
  <c r="AA100" i="4"/>
  <c r="AA87" i="4" s="1"/>
  <c r="AA88" i="4" s="1"/>
  <c r="Z100" i="4"/>
  <c r="Z87" i="4" s="1"/>
  <c r="Y100" i="4"/>
  <c r="Y87" i="4" s="1"/>
  <c r="Y88" i="4" s="1"/>
  <c r="X100" i="4"/>
  <c r="W100" i="4"/>
  <c r="W87" i="4" s="1"/>
  <c r="W88" i="4" s="1"/>
  <c r="V100" i="4"/>
  <c r="V87" i="4" s="1"/>
  <c r="U85" i="4"/>
  <c r="U78" i="4"/>
  <c r="U76" i="4"/>
  <c r="U74" i="4"/>
  <c r="U68" i="4"/>
  <c r="U66" i="4"/>
  <c r="U64" i="4"/>
  <c r="U60" i="4"/>
  <c r="U44" i="4"/>
  <c r="U23" i="4"/>
  <c r="H98" i="4"/>
  <c r="G98" i="4"/>
  <c r="H96" i="4"/>
  <c r="G96" i="4"/>
  <c r="H95" i="4"/>
  <c r="G95" i="4"/>
  <c r="H94" i="4"/>
  <c r="G94" i="4"/>
  <c r="H93" i="4"/>
  <c r="G93" i="4"/>
  <c r="AC85" i="4"/>
  <c r="AB85" i="4"/>
  <c r="AA85" i="4"/>
  <c r="Z85" i="4"/>
  <c r="Y85" i="4"/>
  <c r="X85" i="4"/>
  <c r="W85" i="4"/>
  <c r="V85" i="4"/>
  <c r="H84" i="4"/>
  <c r="G84" i="4"/>
  <c r="AC79" i="4"/>
  <c r="AC80" i="4" s="1"/>
  <c r="AB79" i="4"/>
  <c r="AB80" i="4" s="1"/>
  <c r="AA79" i="4"/>
  <c r="AA80" i="4" s="1"/>
  <c r="Z79" i="4"/>
  <c r="Z80" i="4" s="1"/>
  <c r="Y79" i="4"/>
  <c r="Y80" i="4" s="1"/>
  <c r="X79" i="4"/>
  <c r="X80" i="4" s="1"/>
  <c r="W79" i="4"/>
  <c r="W80" i="4" s="1"/>
  <c r="V79" i="4"/>
  <c r="V80" i="4" s="1"/>
  <c r="AC78" i="4"/>
  <c r="AB78" i="4"/>
  <c r="AA78" i="4"/>
  <c r="Z78" i="4"/>
  <c r="Y78" i="4"/>
  <c r="X78" i="4"/>
  <c r="W78" i="4"/>
  <c r="V78" i="4"/>
  <c r="H77" i="4"/>
  <c r="G77" i="4"/>
  <c r="AC76" i="4"/>
  <c r="AB76" i="4"/>
  <c r="AA76" i="4"/>
  <c r="Z76" i="4"/>
  <c r="Y76" i="4"/>
  <c r="X76" i="4"/>
  <c r="W76" i="4"/>
  <c r="V76" i="4"/>
  <c r="H75" i="4"/>
  <c r="G75" i="4"/>
  <c r="AC74" i="4"/>
  <c r="AB74" i="4"/>
  <c r="AA74" i="4"/>
  <c r="Z74" i="4"/>
  <c r="Y74" i="4"/>
  <c r="X74" i="4"/>
  <c r="W74" i="4"/>
  <c r="V74" i="4"/>
  <c r="H73" i="4"/>
  <c r="G73" i="4"/>
  <c r="AC69" i="4"/>
  <c r="AC70" i="4" s="1"/>
  <c r="AB69" i="4"/>
  <c r="AB70" i="4" s="1"/>
  <c r="AA69" i="4"/>
  <c r="AA70" i="4" s="1"/>
  <c r="Z69" i="4"/>
  <c r="Y69" i="4"/>
  <c r="Y70" i="4" s="1"/>
  <c r="X69" i="4"/>
  <c r="X70" i="4" s="1"/>
  <c r="W69" i="4"/>
  <c r="W70" i="4" s="1"/>
  <c r="V69" i="4"/>
  <c r="V70" i="4" s="1"/>
  <c r="AC68" i="4"/>
  <c r="AB68" i="4"/>
  <c r="AA68" i="4"/>
  <c r="Z68" i="4"/>
  <c r="Y68" i="4"/>
  <c r="X68" i="4"/>
  <c r="W68" i="4"/>
  <c r="V68" i="4"/>
  <c r="H67" i="4"/>
  <c r="G67" i="4"/>
  <c r="AC66" i="4"/>
  <c r="AB66" i="4"/>
  <c r="AA66" i="4"/>
  <c r="Z66" i="4"/>
  <c r="Y66" i="4"/>
  <c r="X66" i="4"/>
  <c r="W66" i="4"/>
  <c r="V66" i="4"/>
  <c r="H65" i="4"/>
  <c r="G65" i="4"/>
  <c r="AC64" i="4"/>
  <c r="AB64" i="4"/>
  <c r="AA64" i="4"/>
  <c r="Z64" i="4"/>
  <c r="Y64" i="4"/>
  <c r="X64" i="4"/>
  <c r="W64" i="4"/>
  <c r="V64" i="4"/>
  <c r="H63" i="4"/>
  <c r="G63" i="4"/>
  <c r="AC60" i="4"/>
  <c r="AB60" i="4"/>
  <c r="AA60" i="4"/>
  <c r="Z60" i="4"/>
  <c r="Y60" i="4"/>
  <c r="X60" i="4"/>
  <c r="W60" i="4"/>
  <c r="V60" i="4"/>
  <c r="AC57" i="4"/>
  <c r="AB57" i="4"/>
  <c r="AA57" i="4"/>
  <c r="Z57" i="4"/>
  <c r="Y57" i="4"/>
  <c r="X57" i="4"/>
  <c r="W57" i="4"/>
  <c r="V57" i="4"/>
  <c r="H55" i="4"/>
  <c r="G55" i="4"/>
  <c r="H46" i="4"/>
  <c r="AC43" i="4"/>
  <c r="Y44" i="4" s="1"/>
  <c r="AB43" i="4"/>
  <c r="X44" i="4" s="1"/>
  <c r="AA43" i="4"/>
  <c r="AA45" i="4" s="1"/>
  <c r="Z43" i="4"/>
  <c r="V44" i="4" s="1"/>
  <c r="AC42" i="4"/>
  <c r="AB42" i="4"/>
  <c r="AA42" i="4"/>
  <c r="Z42" i="4"/>
  <c r="H40" i="4"/>
  <c r="H27" i="4"/>
  <c r="Z29" i="4" s="1"/>
  <c r="AC23" i="4"/>
  <c r="AB23" i="4"/>
  <c r="AA23" i="4"/>
  <c r="Z23" i="4"/>
  <c r="Y23" i="4"/>
  <c r="X23" i="4"/>
  <c r="W23" i="4"/>
  <c r="V23" i="4"/>
  <c r="Y18" i="4"/>
  <c r="X18" i="4"/>
  <c r="W18" i="4"/>
  <c r="V18" i="4"/>
  <c r="E56" i="4" l="1"/>
  <c r="V58" i="4"/>
  <c r="F85" i="4"/>
  <c r="E22" i="4"/>
  <c r="E25" i="4"/>
  <c r="E60" i="4"/>
  <c r="E28" i="4"/>
  <c r="E44" i="4"/>
  <c r="U29" i="4"/>
  <c r="U58" i="4"/>
  <c r="W58" i="4"/>
  <c r="F56" i="4"/>
  <c r="U18" i="4"/>
  <c r="G60" i="4"/>
  <c r="G56" i="4"/>
  <c r="G76" i="4"/>
  <c r="U32" i="4"/>
  <c r="U34" i="4"/>
  <c r="W29" i="4"/>
  <c r="X58" i="4"/>
  <c r="G66" i="4"/>
  <c r="Y26" i="4"/>
  <c r="Y25" i="4"/>
  <c r="U25" i="4"/>
  <c r="O50" i="4"/>
  <c r="V34" i="4"/>
  <c r="V36" i="4" s="1"/>
  <c r="R25" i="4"/>
  <c r="V25" i="4"/>
  <c r="R32" i="4"/>
  <c r="N33" i="4" s="1"/>
  <c r="N18" i="4"/>
  <c r="O41" i="4"/>
  <c r="G64" i="4"/>
  <c r="V29" i="4"/>
  <c r="Y58" i="4"/>
  <c r="X34" i="4"/>
  <c r="X35" i="4" s="1"/>
  <c r="X25" i="4"/>
  <c r="T25" i="4"/>
  <c r="Y29" i="4"/>
  <c r="W34" i="4"/>
  <c r="S25" i="4"/>
  <c r="W25" i="4"/>
  <c r="S32" i="4"/>
  <c r="O33" i="4" s="1"/>
  <c r="O18" i="4"/>
  <c r="AC26" i="4"/>
  <c r="T58" i="4"/>
  <c r="P58" i="4"/>
  <c r="N29" i="4"/>
  <c r="O29" i="4"/>
  <c r="AB26" i="4"/>
  <c r="T40" i="4"/>
  <c r="T49" i="4" s="1"/>
  <c r="F66" i="4"/>
  <c r="Q18" i="4"/>
  <c r="F44" i="4"/>
  <c r="G68" i="4"/>
  <c r="R45" i="4"/>
  <c r="Z36" i="4"/>
  <c r="Y45" i="4"/>
  <c r="T34" i="4"/>
  <c r="U40" i="4"/>
  <c r="U49" i="4" s="1"/>
  <c r="E79" i="4"/>
  <c r="E80" i="4" s="1"/>
  <c r="S29" i="4"/>
  <c r="G18" i="4"/>
  <c r="Q16" i="4"/>
  <c r="Q52" i="4"/>
  <c r="X40" i="4"/>
  <c r="G40" i="4" s="1"/>
  <c r="Q34" i="4"/>
  <c r="Q35" i="4" s="1"/>
  <c r="H57" i="4"/>
  <c r="Q57" i="4"/>
  <c r="Q58" i="4" s="1"/>
  <c r="G32" i="4"/>
  <c r="H100" i="4"/>
  <c r="T33" i="4"/>
  <c r="W26" i="4"/>
  <c r="G78" i="4"/>
  <c r="G100" i="4"/>
  <c r="AC36" i="4"/>
  <c r="G85" i="4"/>
  <c r="G74" i="4"/>
  <c r="R42" i="4"/>
  <c r="R49" i="4"/>
  <c r="N50" i="4" s="1"/>
  <c r="H68" i="4"/>
  <c r="Q32" i="4"/>
  <c r="AB29" i="4"/>
  <c r="Q13" i="4"/>
  <c r="Z45" i="4"/>
  <c r="X33" i="4"/>
  <c r="F46" i="4"/>
  <c r="F45" i="4" s="1"/>
  <c r="S33" i="4"/>
  <c r="W33" i="4"/>
  <c r="G23" i="4"/>
  <c r="Y33" i="4"/>
  <c r="F26" i="4"/>
  <c r="H64" i="4"/>
  <c r="X87" i="4"/>
  <c r="X88" i="4" s="1"/>
  <c r="H69" i="4"/>
  <c r="H70" i="4" s="1"/>
  <c r="V33" i="4"/>
  <c r="E26" i="4"/>
  <c r="E76" i="4"/>
  <c r="E78" i="4"/>
  <c r="W41" i="4"/>
  <c r="W42" i="4"/>
  <c r="S18" i="4"/>
  <c r="H32" i="4"/>
  <c r="G46" i="4"/>
  <c r="G45" i="4" s="1"/>
  <c r="P52" i="4"/>
  <c r="H79" i="4"/>
  <c r="H80" i="4" s="1"/>
  <c r="F17" i="4"/>
  <c r="AA34" i="4"/>
  <c r="AA36" i="4" s="1"/>
  <c r="S45" i="4"/>
  <c r="G24" i="4"/>
  <c r="G34" i="4" s="1"/>
  <c r="X26" i="4"/>
  <c r="H78" i="4"/>
  <c r="U33" i="4"/>
  <c r="Y34" i="4"/>
  <c r="R18" i="4"/>
  <c r="F76" i="4"/>
  <c r="E68" i="4"/>
  <c r="E85" i="4"/>
  <c r="AC45" i="4"/>
  <c r="F28" i="4"/>
  <c r="F60" i="4"/>
  <c r="P29" i="4"/>
  <c r="E74" i="4"/>
  <c r="G79" i="4"/>
  <c r="G80" i="4" s="1"/>
  <c r="T29" i="4"/>
  <c r="R34" i="4"/>
  <c r="F64" i="4"/>
  <c r="R57" i="4"/>
  <c r="F78" i="4"/>
  <c r="E23" i="4"/>
  <c r="E66" i="4"/>
  <c r="Q29" i="4"/>
  <c r="E64" i="4"/>
  <c r="H24" i="4"/>
  <c r="H26" i="4" s="1"/>
  <c r="W45" i="4"/>
  <c r="H42" i="4"/>
  <c r="Z70" i="4"/>
  <c r="H74" i="4"/>
  <c r="F74" i="4"/>
  <c r="S57" i="4"/>
  <c r="S34" i="4"/>
  <c r="AB36" i="4"/>
  <c r="G57" i="4"/>
  <c r="F51" i="4"/>
  <c r="P45" i="4"/>
  <c r="E69" i="4"/>
  <c r="E70" i="4" s="1"/>
  <c r="P42" i="4"/>
  <c r="P49" i="4"/>
  <c r="H87" i="4"/>
  <c r="H88" i="4" s="1"/>
  <c r="W36" i="4"/>
  <c r="Y41" i="4"/>
  <c r="Y42" i="4"/>
  <c r="V88" i="4"/>
  <c r="F87" i="4"/>
  <c r="F88" i="4" s="1"/>
  <c r="R88" i="4"/>
  <c r="E87" i="4"/>
  <c r="E88" i="4" s="1"/>
  <c r="P88" i="4"/>
  <c r="H43" i="4"/>
  <c r="H76" i="4"/>
  <c r="E46" i="4"/>
  <c r="E45" i="4" s="1"/>
  <c r="P70" i="4"/>
  <c r="H85" i="4"/>
  <c r="Z88" i="4"/>
  <c r="AB45" i="4"/>
  <c r="AA29" i="4"/>
  <c r="Q40" i="4"/>
  <c r="E40" i="4" s="1"/>
  <c r="H60" i="4"/>
  <c r="V45" i="4"/>
  <c r="Q80" i="4"/>
  <c r="E100" i="4"/>
  <c r="H66" i="4"/>
  <c r="Z26" i="4"/>
  <c r="H23" i="4"/>
  <c r="S42" i="4"/>
  <c r="F69" i="4"/>
  <c r="F70" i="4" s="1"/>
  <c r="E51" i="4"/>
  <c r="E52" i="4" s="1"/>
  <c r="F100" i="4"/>
  <c r="S41" i="4"/>
  <c r="G28" i="4"/>
  <c r="W44" i="4"/>
  <c r="V41" i="4"/>
  <c r="G69" i="4"/>
  <c r="G70" i="4" s="1"/>
  <c r="F79" i="4"/>
  <c r="F80" i="4" s="1"/>
  <c r="AC29" i="4"/>
  <c r="R41" i="4"/>
  <c r="V26" i="4"/>
  <c r="F68" i="4"/>
  <c r="F23" i="4"/>
  <c r="P32" i="4"/>
  <c r="P33" i="4" s="1"/>
  <c r="P16" i="4"/>
  <c r="P18" i="4"/>
  <c r="E17" i="4"/>
  <c r="P34" i="4"/>
  <c r="P13" i="4"/>
  <c r="R33" i="4" l="1"/>
  <c r="Q33" i="4"/>
  <c r="U36" i="4"/>
  <c r="T35" i="4"/>
  <c r="G58" i="4"/>
  <c r="U42" i="4"/>
  <c r="U41" i="4"/>
  <c r="V35" i="4"/>
  <c r="F57" i="4"/>
  <c r="E18" i="4"/>
  <c r="S58" i="4"/>
  <c r="O58" i="4"/>
  <c r="T42" i="4"/>
  <c r="F40" i="4"/>
  <c r="F49" i="4" s="1"/>
  <c r="P41" i="4"/>
  <c r="R58" i="4"/>
  <c r="N58" i="4"/>
  <c r="S36" i="4"/>
  <c r="O37" i="4" s="1"/>
  <c r="O35" i="4"/>
  <c r="X36" i="4"/>
  <c r="X37" i="4" s="1"/>
  <c r="R36" i="4"/>
  <c r="N37" i="4" s="1"/>
  <c r="N35" i="4"/>
  <c r="E13" i="4"/>
  <c r="T36" i="4"/>
  <c r="T37" i="4" s="1"/>
  <c r="F32" i="4"/>
  <c r="G36" i="4"/>
  <c r="G33" i="4"/>
  <c r="P50" i="4"/>
  <c r="F13" i="4"/>
  <c r="W35" i="4"/>
  <c r="W37" i="4"/>
  <c r="F18" i="4"/>
  <c r="X42" i="4"/>
  <c r="X41" i="4"/>
  <c r="T41" i="4"/>
  <c r="F34" i="4"/>
  <c r="F16" i="4"/>
  <c r="H29" i="4"/>
  <c r="G87" i="4"/>
  <c r="G88" i="4" s="1"/>
  <c r="Q36" i="4"/>
  <c r="Q37" i="4" s="1"/>
  <c r="R35" i="4"/>
  <c r="F29" i="4"/>
  <c r="E29" i="4"/>
  <c r="S35" i="4"/>
  <c r="G26" i="4"/>
  <c r="G29" i="4" s="1"/>
  <c r="H34" i="4"/>
  <c r="H36" i="4" s="1"/>
  <c r="Y35" i="4"/>
  <c r="Y36" i="4"/>
  <c r="U35" i="4"/>
  <c r="E49" i="4"/>
  <c r="E42" i="4"/>
  <c r="V37" i="4"/>
  <c r="G42" i="4"/>
  <c r="G41" i="4"/>
  <c r="H45" i="4"/>
  <c r="G44" i="4"/>
  <c r="Q41" i="4"/>
  <c r="Q49" i="4"/>
  <c r="Q50" i="4" s="1"/>
  <c r="Q42" i="4"/>
  <c r="E16" i="4"/>
  <c r="E57" i="4"/>
  <c r="E34" i="4"/>
  <c r="E32" i="4"/>
  <c r="P35" i="4"/>
  <c r="P36" i="4"/>
  <c r="F42" i="4" l="1"/>
  <c r="E50" i="4"/>
  <c r="E41" i="4"/>
  <c r="G37" i="4"/>
  <c r="S37" i="4"/>
  <c r="P37" i="4"/>
  <c r="R37" i="4"/>
  <c r="F35" i="4"/>
  <c r="E35" i="4"/>
  <c r="F33" i="4"/>
  <c r="E33" i="4"/>
  <c r="F58" i="4"/>
  <c r="E58" i="4"/>
  <c r="F41" i="4"/>
  <c r="F36" i="4"/>
  <c r="G35" i="4"/>
  <c r="Y37" i="4"/>
  <c r="U37" i="4"/>
  <c r="E36" i="4"/>
  <c r="F37" i="4" l="1"/>
  <c r="E37" i="4"/>
</calcChain>
</file>

<file path=xl/sharedStrings.xml><?xml version="1.0" encoding="utf-8"?>
<sst xmlns="http://schemas.openxmlformats.org/spreadsheetml/2006/main" count="220" uniqueCount="107">
  <si>
    <t>Selling and marketing expenses</t>
  </si>
  <si>
    <t>Research and development expenses</t>
  </si>
  <si>
    <t>Cost of revenues</t>
  </si>
  <si>
    <t>Operating expenses (GAAP)</t>
  </si>
  <si>
    <t>Gross Margin</t>
  </si>
  <si>
    <t>Cost</t>
  </si>
  <si>
    <t>Retail network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</si>
  <si>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</si>
  <si>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</si>
  <si>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</si>
  <si>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</si>
  <si>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</si>
  <si>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</si>
  <si>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</si>
  <si>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</si>
  <si>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Key Financials</t>
  </si>
  <si>
    <t>Lite</t>
  </si>
  <si>
    <t>Citi</t>
  </si>
  <si>
    <t>Pro</t>
  </si>
  <si>
    <t>N-GT</t>
    <phoneticPr fontId="0" type="noConversion"/>
  </si>
  <si>
    <t>M+</t>
    <phoneticPr fontId="0" type="noConversion"/>
  </si>
  <si>
    <t>Sport</t>
  </si>
  <si>
    <t>U1</t>
  </si>
  <si>
    <t>N1S</t>
  </si>
  <si>
    <t>Specs</t>
  </si>
  <si>
    <t>Model</t>
  </si>
  <si>
    <t>RMB</t>
  </si>
  <si>
    <t>China MSRP</t>
  </si>
  <si>
    <t>Niu Technologies</t>
  </si>
  <si>
    <t>Unaudited Historical Data</t>
  </si>
  <si>
    <t>Key Financials and MSRP</t>
  </si>
  <si>
    <t>RMB</t>
    <phoneticPr fontId="10" type="noConversion"/>
  </si>
  <si>
    <t>No. of franchise stores in China</t>
    <phoneticPr fontId="10" type="noConversion"/>
  </si>
  <si>
    <t>Cost of revenues</t>
    <phoneticPr fontId="10" type="noConversion"/>
  </si>
  <si>
    <t>Selling and marketing expenses</t>
    <phoneticPr fontId="10" type="noConversion"/>
  </si>
  <si>
    <t>Research and development expenses</t>
    <phoneticPr fontId="10" type="noConversion"/>
  </si>
  <si>
    <t>General and administrative expenses</t>
    <phoneticPr fontId="10" type="noConversion"/>
  </si>
  <si>
    <t xml:space="preserve">Total </t>
    <phoneticPr fontId="10" type="noConversion"/>
  </si>
  <si>
    <t>Net profit/(loss) (GAAP)</t>
    <phoneticPr fontId="4" type="noConversion"/>
  </si>
  <si>
    <t>Net profit/(loss) margin (GAAP)</t>
    <phoneticPr fontId="4" type="noConversion"/>
  </si>
  <si>
    <t>Adjusted net profit/(loss) (Non-GAAP)</t>
    <phoneticPr fontId="4" type="noConversion"/>
  </si>
  <si>
    <t>Adjusted net profit/(loss) margin (Non-GAAP)</t>
    <phoneticPr fontId="4" type="noConversion"/>
  </si>
  <si>
    <t>Non-GAAP adjustments</t>
    <phoneticPr fontId="10" type="noConversion"/>
  </si>
  <si>
    <t>Share based compensation</t>
    <phoneticPr fontId="10" type="noConversion"/>
  </si>
  <si>
    <t>Changes in fair values of a convertible loan</t>
    <phoneticPr fontId="10" type="noConversion"/>
  </si>
  <si>
    <t>Total Non-GAAP adjustments</t>
    <phoneticPr fontId="10" type="noConversion"/>
  </si>
  <si>
    <t>Q1 2019</t>
  </si>
  <si>
    <t>General and administrative expenses</t>
  </si>
  <si>
    <t>as % of total revenue</t>
  </si>
  <si>
    <t>Total revenue</t>
  </si>
  <si>
    <t>as % of full year revenue</t>
  </si>
  <si>
    <t>U+</t>
  </si>
  <si>
    <t>US</t>
  </si>
  <si>
    <t>Q2 2019</t>
  </si>
  <si>
    <t>Electric Motorcycle</t>
  </si>
  <si>
    <t>Electric Light Motorcycle</t>
  </si>
  <si>
    <t>Electric Bicycle</t>
  </si>
  <si>
    <t>Q3 2019</t>
  </si>
  <si>
    <t>G3</t>
  </si>
  <si>
    <t>G1</t>
  </si>
  <si>
    <t>Q4 2019</t>
  </si>
  <si>
    <t>Q1 2020</t>
  </si>
  <si>
    <t>Operating expenses (Non-GAAP)</t>
  </si>
  <si>
    <t>Government grants</t>
  </si>
  <si>
    <t>M2</t>
  </si>
  <si>
    <t>Q2 2020</t>
  </si>
  <si>
    <t>Q3 2020</t>
  </si>
  <si>
    <t>Q4 2020</t>
  </si>
  <si>
    <t>G0</t>
  </si>
  <si>
    <t>G2</t>
  </si>
  <si>
    <t>Ms</t>
  </si>
  <si>
    <t xml:space="preserve"> yoy %</t>
  </si>
  <si>
    <t>as % of total e-scooter sales volume</t>
  </si>
  <si>
    <t>Total e-scooter sales volume</t>
  </si>
  <si>
    <t>No. of countries covered in international market</t>
  </si>
  <si>
    <t>No. of distributors in international market</t>
  </si>
  <si>
    <t>E-scooter revenue</t>
  </si>
  <si>
    <t>Other revenue</t>
  </si>
  <si>
    <t>Revenues</t>
  </si>
  <si>
    <t>E-scooter sales volume (units)</t>
  </si>
  <si>
    <t>Revenues per e-scooter (ASP)</t>
  </si>
  <si>
    <t>E-scooter ASP</t>
  </si>
  <si>
    <t>Other ASP</t>
  </si>
  <si>
    <t>Total ASP</t>
  </si>
  <si>
    <t>E-scooter revenue by geography</t>
  </si>
  <si>
    <t>E-scooter revenue from China market</t>
  </si>
  <si>
    <t>as % of total e-scooter revenue</t>
  </si>
  <si>
    <t>E-scooter revenue from international markets</t>
  </si>
  <si>
    <t>Total e-scooter revenue</t>
  </si>
  <si>
    <t>E-scooter revenues per unit (ASP)</t>
  </si>
  <si>
    <t>E-scooter ASP for China market</t>
  </si>
  <si>
    <t>E-scooter ASP for international market</t>
  </si>
  <si>
    <t>Cost per e-scooter</t>
  </si>
  <si>
    <t>% of revenue</t>
  </si>
  <si>
    <t>Q4 2021</t>
  </si>
  <si>
    <t>Q3 2021</t>
  </si>
  <si>
    <t>Q2 2021</t>
  </si>
  <si>
    <t>Q1 2021</t>
  </si>
  <si>
    <t>YTD 2021</t>
  </si>
  <si>
    <t>F2</t>
  </si>
  <si>
    <t>F0</t>
  </si>
  <si>
    <t>As of Q2 2021</t>
  </si>
  <si>
    <t>Q1 2017 - Q2 2021</t>
  </si>
  <si>
    <t>China e-scooter sales volume</t>
  </si>
  <si>
    <t>International e-scooter sales volume</t>
  </si>
  <si>
    <t>M2s</t>
  </si>
  <si>
    <t>C0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</si>
</sst>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 * #,##0_ ;_ * \-#,##0_ ;_ * &quot;-&quot;??_ ;_ @_ "/>
    <numFmt numFmtId="165" formatCode="_ * #,##0.00_ ;_ * \-#,##0.00_ ;_ * &quot;-&quot;??_ ;_ @_ 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(Body)"/>
    </font>
    <font>
      <b/>
      <u/>
      <sz val="11"/>
      <color theme="1"/>
      <name val="Calibri (Body)"/>
    </font>
    <font>
      <i/>
      <sz val="11"/>
      <color theme="1"/>
      <name val="Calibri (Body)"/>
    </font>
    <font>
      <b/>
      <sz val="11"/>
      <color theme="1"/>
      <name val="Calibri (Body)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charset val="134"/>
      <scheme val="minor"/>
    </font>
    <font>
      <b/>
      <sz val="11"/>
      <color theme="1"/>
      <name val="Calibri"/>
      <family val="2"/>
    </font>
    <font>
      <sz val="72"/>
      <color theme="1"/>
      <name val="Calibri"/>
      <family val="2"/>
      <charset val="134"/>
    </font>
    <font>
      <sz val="11"/>
      <color theme="1"/>
      <name val="Calibri"/>
      <family val="2"/>
      <charset val="134"/>
    </font>
    <font>
      <sz val="48"/>
      <color theme="1"/>
      <name val="Calibri"/>
      <family val="2"/>
      <charset val="134"/>
    </font>
    <font>
      <sz val="36"/>
      <color theme="1"/>
      <name val="Calibri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Fill="0" applyBorder="0" applyAlignment="0" applyProtection="0"/>
    <xf numFmtId="43" fontId="7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64" fontId="2" fillId="0" borderId="0" xfId="0" applyNumberFormat="1" applyFont="1"/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indent="1"/>
    </xf>
    <xf numFmtId="164" fontId="2" fillId="0" borderId="0" xfId="1" applyNumberFormat="1" applyFont="1">
      <alignment vertical="center"/>
    </xf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166" fontId="2" fillId="0" borderId="0" xfId="2" applyNumberFormat="1" applyFont="1">
      <alignment vertical="center"/>
    </xf>
    <xf numFmtId="166" fontId="2" fillId="0" borderId="0" xfId="2" applyNumberFormat="1" applyFont="1" applyAlignment="1"/>
    <xf numFmtId="0" fontId="4" fillId="0" borderId="0" xfId="0" applyFont="1" applyAlignment="1">
      <alignment horizontal="left" vertical="center" indent="2"/>
    </xf>
    <xf numFmtId="166" fontId="4" fillId="0" borderId="0" xfId="2" applyNumberFormat="1" applyFont="1">
      <alignment vertical="center"/>
    </xf>
    <xf numFmtId="0" fontId="4" fillId="0" borderId="0" xfId="0" applyFont="1" applyAlignment="1">
      <alignment horizontal="left" vertical="center" indent="1"/>
    </xf>
    <xf numFmtId="9" fontId="2" fillId="0" borderId="0" xfId="2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6" applyFont="1">
      <alignment vertical="center"/>
    </xf>
    <xf numFmtId="0" fontId="11" fillId="0" borderId="0" xfId="6" applyFont="1">
      <alignment vertical="center"/>
    </xf>
    <xf numFmtId="0" fontId="12" fillId="0" borderId="0" xfId="6" applyFont="1">
      <alignment vertical="center"/>
    </xf>
    <xf numFmtId="0" fontId="13" fillId="0" borderId="0" xfId="6" applyFont="1">
      <alignment vertical="center"/>
    </xf>
    <xf numFmtId="0" fontId="9" fillId="0" borderId="0" xfId="5" applyFont="1" applyBorder="1">
      <alignment vertical="center"/>
    </xf>
    <xf numFmtId="0" fontId="9" fillId="0" borderId="0" xfId="5" applyFont="1" applyBorder="1" applyAlignment="1">
      <alignment horizontal="center" vertical="center"/>
    </xf>
    <xf numFmtId="0" fontId="6" fillId="0" borderId="0" xfId="3" applyFont="1" applyBorder="1"/>
    <xf numFmtId="0" fontId="6" fillId="0" borderId="0" xfId="5" applyFont="1" applyBorder="1" applyAlignment="1">
      <alignment horizontal="center" vertical="center"/>
    </xf>
    <xf numFmtId="164" fontId="2" fillId="0" borderId="0" xfId="4" applyNumberFormat="1" applyFont="1" applyAlignment="1">
      <alignment vertical="center"/>
    </xf>
    <xf numFmtId="17" fontId="9" fillId="0" borderId="0" xfId="5" applyNumberFormat="1" applyFont="1" applyFill="1" applyBorder="1" applyAlignment="1">
      <alignment horizontal="left" vertical="center"/>
    </xf>
    <xf numFmtId="0" fontId="9" fillId="0" borderId="0" xfId="5" applyFont="1" applyBorder="1" applyAlignment="1">
      <alignment horizontal="left" vertical="center"/>
    </xf>
    <xf numFmtId="0" fontId="6" fillId="0" borderId="0" xfId="3" applyFont="1" applyBorder="1" applyAlignment="1">
      <alignment horizontal="left"/>
    </xf>
    <xf numFmtId="0" fontId="6" fillId="0" borderId="0" xfId="5" applyFont="1" applyBorder="1" applyAlignment="1">
      <alignment horizontal="left" vertical="center"/>
    </xf>
    <xf numFmtId="0" fontId="9" fillId="0" borderId="1" xfId="5" applyFont="1" applyBorder="1" applyAlignment="1">
      <alignment horizontal="left" vertical="center"/>
    </xf>
    <xf numFmtId="0" fontId="9" fillId="0" borderId="1" xfId="5" applyFont="1" applyBorder="1" applyAlignment="1">
      <alignment horizontal="center" vertical="center"/>
    </xf>
    <xf numFmtId="0" fontId="6" fillId="0" borderId="1" xfId="3" applyFont="1" applyBorder="1"/>
    <xf numFmtId="164" fontId="6" fillId="0" borderId="0" xfId="1" applyNumberFormat="1" applyFont="1" applyBorder="1" applyAlignment="1"/>
    <xf numFmtId="164" fontId="6" fillId="0" borderId="0" xfId="1" applyNumberFormat="1" applyFont="1">
      <alignment vertical="center"/>
    </xf>
    <xf numFmtId="165" fontId="2" fillId="0" borderId="0" xfId="1" applyFont="1">
      <alignment vertical="center"/>
    </xf>
    <xf numFmtId="0" fontId="4" fillId="0" borderId="0" xfId="0" applyFont="1"/>
    <xf numFmtId="166" fontId="4" fillId="0" borderId="0" xfId="2" applyNumberFormat="1" applyFont="1" applyAlignment="1"/>
    <xf numFmtId="164" fontId="4" fillId="0" borderId="0" xfId="4" applyNumberFormat="1" applyFont="1" applyAlignment="1">
      <alignment vertical="center"/>
    </xf>
    <xf numFmtId="164" fontId="4" fillId="0" borderId="0" xfId="1" applyNumberFormat="1" applyFont="1">
      <alignment vertical="center"/>
    </xf>
    <xf numFmtId="9" fontId="4" fillId="0" borderId="0" xfId="2" applyFont="1">
      <alignment vertical="center"/>
    </xf>
    <xf numFmtId="164" fontId="6" fillId="0" borderId="0" xfId="1" applyNumberFormat="1" applyFont="1" applyAlignment="1">
      <alignment vertical="center"/>
    </xf>
    <xf numFmtId="0" fontId="4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</cellXfs>
  <cellStyles count="7">
    <cellStyle name="Comma" xfId="1" builtinId="3"/>
    <cellStyle name="Comma 2" xfId="4" xr:uid="{99918B55-20D7-D84A-8429-F8FC3A6D4278}"/>
    <cellStyle name="Normal" xfId="0" builtinId="0"/>
    <cellStyle name="Normal 2 2" xfId="5" xr:uid="{E835F77D-45B6-BD4A-85D1-4288C3A50270}"/>
    <cellStyle name="Normal 4" xfId="3" xr:uid="{30BAA67D-A801-0649-B9E3-D75328118796}"/>
    <cellStyle name="Percent" xfId="2" builtinId="5"/>
    <cellStyle name="常规 2" xfId="6" xr:uid="{3374F17E-AB0C-D84C-A8CB-866B614F54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EFD56-FEC3-E442-B9AF-139CD2F55098}">
  <dimension ref="C7:G12"/>
  <sheetViews>
    <sheetView showGridLines="0" tabSelected="1" zoomScale="80" zoomScaleNormal="80" workbookViewId="0"/>
  </sheetViews>
  <sheetFormatPr baseColWidth="10" defaultColWidth="10.83203125" defaultRowHeight="15" x14ac:dyDescent="0.2"/>
  <cols>
    <col min="1" max="2" width="10.83203125" style="20"/>
    <col min="3" max="3" width="2.33203125" style="20" customWidth="1"/>
    <col min="4" max="4" width="10.83203125" style="20" customWidth="1"/>
    <col min="5" max="5" width="5.1640625" style="20" customWidth="1"/>
    <col min="6" max="6" width="6.83203125" style="20" customWidth="1"/>
    <col min="7" max="8" width="10.83203125" style="20" customWidth="1"/>
    <col min="9" max="16384" width="10.83203125" style="20"/>
  </cols>
  <sheetData>
    <row r="7" spans="3:7" ht="92" x14ac:dyDescent="0.2">
      <c r="C7" s="19" t="s">
        <v>28</v>
      </c>
    </row>
    <row r="9" spans="3:7" ht="62" x14ac:dyDescent="0.2">
      <c r="C9" s="21"/>
      <c r="D9" s="21" t="s">
        <v>30</v>
      </c>
      <c r="E9" s="21"/>
    </row>
    <row r="10" spans="3:7" ht="62" x14ac:dyDescent="0.2">
      <c r="C10" s="21" t="s">
        <v>29</v>
      </c>
      <c r="D10" s="21"/>
    </row>
    <row r="12" spans="3:7" ht="47" x14ac:dyDescent="0.2">
      <c r="C12" s="22"/>
      <c r="E12" s="22"/>
      <c r="F12" s="22"/>
      <c r="G12" s="22" t="s">
        <v>101</v>
      </c>
    </row>
  </sheetData>
  <pageMargins left="0.7" right="0.7" top="0.75" bottom="0.75" header="0.3" footer="0.3"/>
  <pageSetup paperSize="9" scale="73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898FF-7BBB-0845-92AF-FF3259C87A07}">
  <dimension ref="A1:AC101"/>
  <sheetViews>
    <sheetView showGridLines="0" zoomScaleNormal="100" zoomScaleSheetLayoutView="100" workbookViewId="0"/>
  </sheetViews>
  <sheetFormatPr baseColWidth="10" defaultColWidth="8.83203125" defaultRowHeight="15" x14ac:dyDescent="0.2"/>
  <cols>
    <col min="1" max="1" width="2.5" style="2" customWidth="1"/>
    <col min="2" max="2" width="55.6640625" style="2" bestFit="1" customWidth="1"/>
    <col min="3" max="3" width="3.83203125" style="1" customWidth="1"/>
    <col min="4" max="8" width="14.83203125" style="2" customWidth="1"/>
    <col min="9" max="9" width="4.5" style="1" customWidth="1"/>
    <col min="10" max="11" width="14.83203125" style="2" hidden="1" customWidth="1"/>
    <col min="12" max="29" width="14.83203125" style="2" customWidth="1"/>
    <col min="30" max="16384" width="8.83203125" style="1"/>
  </cols>
  <sheetData>
    <row r="1" spans="1:29" x14ac:dyDescent="0.2">
      <c r="A1" s="18" t="s">
        <v>15</v>
      </c>
      <c r="D1" s="9"/>
      <c r="E1" s="9"/>
      <c r="F1" s="9"/>
      <c r="G1" s="9"/>
      <c r="H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4"/>
      <c r="X1" s="9"/>
      <c r="Y1" s="4"/>
      <c r="Z1" s="9"/>
    </row>
    <row r="2" spans="1:29" x14ac:dyDescent="0.2">
      <c r="A2" s="18" t="s">
        <v>102</v>
      </c>
      <c r="D2" s="9"/>
      <c r="E2" s="9"/>
      <c r="F2" s="9"/>
      <c r="G2" s="9"/>
      <c r="H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4"/>
      <c r="X2" s="9"/>
      <c r="Y2" s="4"/>
    </row>
    <row r="3" spans="1:29" x14ac:dyDescent="0.2">
      <c r="A3" s="17" t="s">
        <v>31</v>
      </c>
      <c r="D3" s="4"/>
      <c r="E3" s="4"/>
      <c r="F3" s="4"/>
      <c r="G3" s="4"/>
      <c r="H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9" x14ac:dyDescent="0.2">
      <c r="A4" s="15"/>
      <c r="D4" s="16" t="s">
        <v>98</v>
      </c>
      <c r="E4" s="16">
        <v>2020</v>
      </c>
      <c r="F4" s="16">
        <v>2019</v>
      </c>
      <c r="G4" s="16">
        <v>2018</v>
      </c>
      <c r="H4" s="16">
        <v>2017</v>
      </c>
      <c r="J4" s="16" t="s">
        <v>94</v>
      </c>
      <c r="K4" s="16" t="s">
        <v>95</v>
      </c>
      <c r="L4" s="16" t="s">
        <v>96</v>
      </c>
      <c r="M4" s="16" t="s">
        <v>97</v>
      </c>
      <c r="N4" s="16" t="s">
        <v>67</v>
      </c>
      <c r="O4" s="16" t="s">
        <v>66</v>
      </c>
      <c r="P4" s="16" t="s">
        <v>65</v>
      </c>
      <c r="Q4" s="16" t="s">
        <v>61</v>
      </c>
      <c r="R4" s="16" t="s">
        <v>60</v>
      </c>
      <c r="S4" s="16" t="s">
        <v>57</v>
      </c>
      <c r="T4" s="16" t="s">
        <v>53</v>
      </c>
      <c r="U4" s="16" t="s">
        <v>46</v>
      </c>
      <c r="V4" s="16" t="s">
        <v>14</v>
      </c>
      <c r="W4" s="16" t="s">
        <v>13</v>
      </c>
      <c r="X4" s="16" t="s">
        <v>12</v>
      </c>
      <c r="Y4" s="16" t="s">
        <v>11</v>
      </c>
      <c r="Z4" s="16" t="s">
        <v>10</v>
      </c>
      <c r="AA4" s="16" t="s">
        <v>9</v>
      </c>
      <c r="AB4" s="16" t="s">
        <v>8</v>
      </c>
      <c r="AC4" s="16" t="s">
        <v>7</v>
      </c>
    </row>
    <row r="5" spans="1:29" x14ac:dyDescent="0.2">
      <c r="A5" s="15"/>
      <c r="B5" s="8" t="s">
        <v>6</v>
      </c>
    </row>
    <row r="6" spans="1:29" x14ac:dyDescent="0.2">
      <c r="A6" s="15"/>
      <c r="B6" s="5" t="s">
        <v>32</v>
      </c>
      <c r="D6" s="43">
        <f>L6</f>
        <v>2366</v>
      </c>
      <c r="E6" s="43">
        <v>1616</v>
      </c>
      <c r="F6" s="43">
        <v>1050</v>
      </c>
      <c r="G6" s="43">
        <v>760</v>
      </c>
      <c r="H6" s="43">
        <v>440</v>
      </c>
      <c r="J6" s="43"/>
      <c r="K6" s="43"/>
      <c r="L6" s="43">
        <v>2366</v>
      </c>
      <c r="M6" s="43">
        <v>1916</v>
      </c>
      <c r="N6" s="43">
        <v>1616</v>
      </c>
      <c r="O6" s="43">
        <v>1266</v>
      </c>
      <c r="P6" s="43">
        <v>1084</v>
      </c>
      <c r="Q6" s="2">
        <v>1033</v>
      </c>
      <c r="R6" s="2">
        <v>1050</v>
      </c>
      <c r="S6" s="2">
        <v>1020</v>
      </c>
      <c r="T6" s="2">
        <v>1005</v>
      </c>
      <c r="U6" s="2">
        <v>881</v>
      </c>
      <c r="V6" s="2">
        <v>760</v>
      </c>
      <c r="W6" s="2">
        <v>642</v>
      </c>
      <c r="X6" s="2">
        <v>571</v>
      </c>
      <c r="Y6" s="2">
        <v>490</v>
      </c>
      <c r="Z6" s="2">
        <v>440</v>
      </c>
      <c r="AA6" s="2">
        <v>358</v>
      </c>
      <c r="AB6" s="2">
        <v>242</v>
      </c>
      <c r="AC6" s="2">
        <v>97</v>
      </c>
    </row>
    <row r="7" spans="1:29" x14ac:dyDescent="0.2">
      <c r="A7" s="15"/>
      <c r="B7" s="5" t="s">
        <v>75</v>
      </c>
      <c r="D7" s="43">
        <f>L7</f>
        <v>40</v>
      </c>
      <c r="E7" s="2">
        <v>36</v>
      </c>
      <c r="F7" s="2">
        <v>29</v>
      </c>
      <c r="G7" s="2">
        <v>22</v>
      </c>
      <c r="H7" s="2">
        <v>12</v>
      </c>
      <c r="L7" s="2">
        <v>40</v>
      </c>
      <c r="M7" s="2">
        <v>39</v>
      </c>
      <c r="N7" s="2">
        <v>36</v>
      </c>
      <c r="O7" s="2">
        <v>36</v>
      </c>
      <c r="P7" s="2">
        <v>35</v>
      </c>
      <c r="Q7" s="2">
        <v>33</v>
      </c>
      <c r="R7" s="2">
        <v>29</v>
      </c>
      <c r="S7" s="2">
        <v>26</v>
      </c>
      <c r="T7" s="2">
        <v>26</v>
      </c>
      <c r="U7" s="2">
        <v>23</v>
      </c>
      <c r="V7" s="2">
        <v>22</v>
      </c>
      <c r="W7" s="2">
        <v>20</v>
      </c>
      <c r="X7" s="2">
        <v>18</v>
      </c>
      <c r="Y7" s="2">
        <v>15</v>
      </c>
      <c r="Z7" s="2">
        <v>12</v>
      </c>
      <c r="AA7" s="2">
        <v>12</v>
      </c>
      <c r="AB7" s="2">
        <v>9</v>
      </c>
      <c r="AC7" s="2">
        <v>7</v>
      </c>
    </row>
    <row r="8" spans="1:29" x14ac:dyDescent="0.2">
      <c r="A8" s="15"/>
      <c r="B8" s="5" t="s">
        <v>74</v>
      </c>
      <c r="D8" s="43">
        <f>L8</f>
        <v>48</v>
      </c>
      <c r="E8" s="2">
        <v>46</v>
      </c>
      <c r="F8" s="2">
        <v>38</v>
      </c>
      <c r="G8" s="2">
        <v>27</v>
      </c>
      <c r="H8" s="2">
        <v>17</v>
      </c>
      <c r="L8" s="2">
        <v>48</v>
      </c>
      <c r="M8" s="2">
        <v>48</v>
      </c>
      <c r="N8" s="2">
        <v>46</v>
      </c>
      <c r="O8" s="2">
        <v>46</v>
      </c>
      <c r="P8" s="2">
        <v>45</v>
      </c>
      <c r="Q8" s="2">
        <v>42</v>
      </c>
      <c r="R8" s="2">
        <v>38</v>
      </c>
      <c r="S8" s="2">
        <v>35</v>
      </c>
      <c r="T8" s="2">
        <v>34</v>
      </c>
      <c r="U8" s="2">
        <v>28</v>
      </c>
      <c r="V8" s="2">
        <v>27</v>
      </c>
      <c r="W8" s="2">
        <v>25</v>
      </c>
      <c r="X8" s="2">
        <v>23</v>
      </c>
      <c r="Y8" s="2">
        <v>20</v>
      </c>
      <c r="Z8" s="2">
        <v>17</v>
      </c>
      <c r="AA8" s="2">
        <v>17</v>
      </c>
      <c r="AB8" s="2">
        <v>14</v>
      </c>
      <c r="AC8" s="2">
        <v>12</v>
      </c>
    </row>
    <row r="9" spans="1:29" x14ac:dyDescent="0.2">
      <c r="A9" s="15"/>
    </row>
    <row r="10" spans="1:29" x14ac:dyDescent="0.2">
      <c r="B10" s="8" t="s">
        <v>79</v>
      </c>
    </row>
    <row r="11" spans="1:29" x14ac:dyDescent="0.2">
      <c r="B11" s="5" t="s">
        <v>103</v>
      </c>
      <c r="D11" s="27">
        <f>SUM(J11:M11)</f>
        <v>390672</v>
      </c>
      <c r="E11" s="27">
        <f>SUM(N11:Q11)</f>
        <v>572154</v>
      </c>
      <c r="F11" s="27">
        <f>SUM(R11:U11)</f>
        <v>392459</v>
      </c>
      <c r="G11" s="27"/>
      <c r="H11" s="27"/>
      <c r="J11" s="27"/>
      <c r="K11" s="27"/>
      <c r="L11" s="27">
        <v>246018</v>
      </c>
      <c r="M11" s="27">
        <v>144654</v>
      </c>
      <c r="N11" s="27">
        <v>137586</v>
      </c>
      <c r="O11" s="27">
        <v>245293</v>
      </c>
      <c r="P11" s="27">
        <v>154959</v>
      </c>
      <c r="Q11" s="27">
        <v>34316</v>
      </c>
      <c r="R11" s="27">
        <v>101918</v>
      </c>
      <c r="S11" s="27">
        <v>144158</v>
      </c>
      <c r="T11" s="27">
        <v>85617</v>
      </c>
      <c r="U11" s="6">
        <v>60766</v>
      </c>
      <c r="V11" s="6"/>
      <c r="W11" s="6"/>
      <c r="X11" s="6"/>
      <c r="Y11" s="6"/>
      <c r="Z11" s="6"/>
      <c r="AA11" s="6"/>
      <c r="AB11" s="6"/>
      <c r="AC11" s="6"/>
    </row>
    <row r="12" spans="1:29" x14ac:dyDescent="0.2">
      <c r="B12" s="13" t="s">
        <v>71</v>
      </c>
      <c r="D12" s="39">
        <f>D11/SUM(P11:Q11)-1</f>
        <v>1.0640443798705586</v>
      </c>
      <c r="E12" s="12">
        <f>E11/F11-1</f>
        <v>0.45786948445570119</v>
      </c>
      <c r="F12" s="39"/>
      <c r="G12" s="39"/>
      <c r="H12" s="39"/>
      <c r="I12" s="38"/>
      <c r="J12" s="39">
        <f t="shared" ref="J12:M12" si="0">J11/N11-1</f>
        <v>-1</v>
      </c>
      <c r="K12" s="39">
        <f t="shared" si="0"/>
        <v>-1</v>
      </c>
      <c r="L12" s="39">
        <f t="shared" si="0"/>
        <v>0.58763285772365603</v>
      </c>
      <c r="M12" s="39">
        <f t="shared" si="0"/>
        <v>3.2153514395617204</v>
      </c>
      <c r="N12" s="39">
        <f>N11/R11-1</f>
        <v>0.34996762102867018</v>
      </c>
      <c r="O12" s="39">
        <f>O11/S11-1</f>
        <v>0.70155662536938634</v>
      </c>
      <c r="P12" s="39">
        <f>P11/T11-1</f>
        <v>0.80990924699533973</v>
      </c>
      <c r="Q12" s="39">
        <f>Q11/U11-1</f>
        <v>-0.43527630582891752</v>
      </c>
      <c r="R12" s="12"/>
      <c r="S12" s="12"/>
      <c r="T12" s="12"/>
      <c r="U12" s="12"/>
      <c r="V12" s="12"/>
      <c r="W12" s="12"/>
      <c r="X12" s="12"/>
      <c r="Y12" s="12"/>
      <c r="Z12" s="41"/>
      <c r="AA12" s="41"/>
      <c r="AB12" s="41"/>
      <c r="AC12" s="41"/>
    </row>
    <row r="13" spans="1:29" x14ac:dyDescent="0.2">
      <c r="B13" s="11" t="s">
        <v>72</v>
      </c>
      <c r="D13" s="39">
        <f>D11/D$17</f>
        <v>0.97025930902254331</v>
      </c>
      <c r="E13" s="39">
        <f>E11/E$17</f>
        <v>0.95097165803487727</v>
      </c>
      <c r="F13" s="39">
        <f>F11/F$17</f>
        <v>0.93148535813123334</v>
      </c>
      <c r="G13" s="39"/>
      <c r="H13" s="39"/>
      <c r="I13" s="38"/>
      <c r="J13" s="39" t="e">
        <f t="shared" ref="J13:M13" si="1">J11/J$17</f>
        <v>#DIV/0!</v>
      </c>
      <c r="K13" s="39" t="e">
        <f t="shared" si="1"/>
        <v>#DIV/0!</v>
      </c>
      <c r="L13" s="39">
        <f t="shared" si="1"/>
        <v>0.97241084909762132</v>
      </c>
      <c r="M13" s="39">
        <f t="shared" si="1"/>
        <v>0.96662189523484954</v>
      </c>
      <c r="N13" s="39">
        <f>N11/N$17</f>
        <v>0.9144053434353504</v>
      </c>
      <c r="O13" s="39">
        <f>O11/O$17</f>
        <v>0.97769531545823052</v>
      </c>
      <c r="P13" s="39">
        <f>P11/P$17</f>
        <v>0.9676591439883101</v>
      </c>
      <c r="Q13" s="39">
        <f>Q11/Q$17</f>
        <v>0.85448207171314738</v>
      </c>
      <c r="R13" s="40"/>
      <c r="S13" s="40"/>
      <c r="T13" s="40"/>
      <c r="U13" s="41"/>
      <c r="V13" s="41"/>
      <c r="W13" s="41"/>
      <c r="X13" s="41"/>
      <c r="Y13" s="41"/>
      <c r="Z13" s="41"/>
      <c r="AA13" s="41"/>
      <c r="AB13" s="41"/>
      <c r="AC13" s="41"/>
    </row>
    <row r="14" spans="1:29" x14ac:dyDescent="0.2">
      <c r="B14" s="5" t="s">
        <v>104</v>
      </c>
      <c r="D14" s="27">
        <f>SUM(J14:M14)</f>
        <v>11975</v>
      </c>
      <c r="E14" s="27">
        <f>SUM(N14:Q14)</f>
        <v>29498</v>
      </c>
      <c r="F14" s="27">
        <f>SUM(R14:U14)</f>
        <v>28867</v>
      </c>
      <c r="G14" s="27"/>
      <c r="H14" s="27"/>
      <c r="J14" s="27"/>
      <c r="K14" s="27"/>
      <c r="L14" s="27">
        <v>6980</v>
      </c>
      <c r="M14" s="27">
        <v>4995</v>
      </c>
      <c r="N14" s="27">
        <v>12879</v>
      </c>
      <c r="O14" s="27">
        <v>5596</v>
      </c>
      <c r="P14" s="27">
        <v>5179</v>
      </c>
      <c r="Q14" s="27">
        <v>5844</v>
      </c>
      <c r="R14" s="27">
        <v>4335</v>
      </c>
      <c r="S14" s="27">
        <v>5266</v>
      </c>
      <c r="T14" s="27">
        <v>13748</v>
      </c>
      <c r="U14" s="6">
        <v>5518</v>
      </c>
      <c r="V14" s="6"/>
      <c r="W14" s="6"/>
      <c r="X14" s="6"/>
      <c r="Y14" s="6"/>
      <c r="Z14" s="6"/>
      <c r="AA14" s="6"/>
      <c r="AB14" s="6"/>
      <c r="AC14" s="6"/>
    </row>
    <row r="15" spans="1:29" x14ac:dyDescent="0.2">
      <c r="B15" s="13" t="s">
        <v>71</v>
      </c>
      <c r="D15" s="39">
        <f>D14/SUM(P14:Q14)-1</f>
        <v>8.6364873446430179E-2</v>
      </c>
      <c r="E15" s="12">
        <f>E14/F14-1</f>
        <v>2.1858869989954011E-2</v>
      </c>
      <c r="F15" s="39"/>
      <c r="G15" s="39"/>
      <c r="H15" s="39"/>
      <c r="I15" s="38"/>
      <c r="J15" s="39">
        <f t="shared" ref="J15:M15" si="2">J14/N14-1</f>
        <v>-1</v>
      </c>
      <c r="K15" s="39">
        <f t="shared" si="2"/>
        <v>-1</v>
      </c>
      <c r="L15" s="39">
        <f t="shared" si="2"/>
        <v>0.34775053099053865</v>
      </c>
      <c r="M15" s="39">
        <f t="shared" si="2"/>
        <v>-0.14527720739219707</v>
      </c>
      <c r="N15" s="39">
        <f>N14/R14-1</f>
        <v>1.9709342560553633</v>
      </c>
      <c r="O15" s="39">
        <f>O14/S14-1</f>
        <v>6.2666160273452398E-2</v>
      </c>
      <c r="P15" s="39">
        <f>P14/T14-1</f>
        <v>-0.62329066045970327</v>
      </c>
      <c r="Q15" s="39">
        <f>Q14/U14-1</f>
        <v>5.9079376585719379E-2</v>
      </c>
      <c r="R15" s="12"/>
      <c r="S15" s="12"/>
      <c r="T15" s="12"/>
      <c r="U15" s="12"/>
      <c r="V15" s="12"/>
      <c r="W15" s="12"/>
      <c r="X15" s="12"/>
      <c r="Y15" s="12"/>
      <c r="Z15" s="41"/>
      <c r="AA15" s="41"/>
      <c r="AB15" s="41"/>
      <c r="AC15" s="41"/>
    </row>
    <row r="16" spans="1:29" x14ac:dyDescent="0.2">
      <c r="B16" s="11" t="s">
        <v>72</v>
      </c>
      <c r="D16" s="39">
        <f>D14/D$17</f>
        <v>2.9740690977456682E-2</v>
      </c>
      <c r="E16" s="39">
        <f>E14/E$17</f>
        <v>4.9028341965122693E-2</v>
      </c>
      <c r="F16" s="39">
        <f>F14/F$17</f>
        <v>6.8514641868766699E-2</v>
      </c>
      <c r="G16" s="39"/>
      <c r="H16" s="39"/>
      <c r="I16" s="38"/>
      <c r="J16" s="39" t="e">
        <f t="shared" ref="J16:M16" si="3">J14/J$17</f>
        <v>#DIV/0!</v>
      </c>
      <c r="K16" s="39" t="e">
        <f t="shared" si="3"/>
        <v>#DIV/0!</v>
      </c>
      <c r="L16" s="39">
        <f t="shared" si="3"/>
        <v>2.7589150902378675E-2</v>
      </c>
      <c r="M16" s="39">
        <f t="shared" si="3"/>
        <v>3.3378104765150449E-2</v>
      </c>
      <c r="N16" s="39">
        <f>N14/N$17</f>
        <v>8.5594656564649582E-2</v>
      </c>
      <c r="O16" s="39">
        <f>O14/O$17</f>
        <v>2.2304684541769468E-2</v>
      </c>
      <c r="P16" s="39">
        <f>P14/P$17</f>
        <v>3.2340856011689914E-2</v>
      </c>
      <c r="Q16" s="39">
        <f>Q14/Q$17</f>
        <v>0.14551792828685259</v>
      </c>
      <c r="R16" s="40"/>
      <c r="S16" s="40"/>
      <c r="T16" s="40"/>
      <c r="U16" s="41"/>
      <c r="V16" s="41"/>
      <c r="W16" s="41"/>
      <c r="X16" s="41"/>
      <c r="Y16" s="41"/>
      <c r="Z16" s="41"/>
      <c r="AA16" s="41"/>
      <c r="AB16" s="41"/>
      <c r="AC16" s="41"/>
    </row>
    <row r="17" spans="2:29" x14ac:dyDescent="0.2">
      <c r="B17" s="5" t="s">
        <v>73</v>
      </c>
      <c r="D17" s="27">
        <f>SUM(J17:M17)</f>
        <v>402647</v>
      </c>
      <c r="E17" s="27">
        <f>SUM(N17:Q17)</f>
        <v>601652</v>
      </c>
      <c r="F17" s="27">
        <f>SUM(R17:U17)</f>
        <v>421326</v>
      </c>
      <c r="G17" s="27">
        <f>SUM(V17:Y17)</f>
        <v>339585</v>
      </c>
      <c r="H17" s="27">
        <f>SUM(Z17:AC17)</f>
        <v>189467</v>
      </c>
      <c r="J17" s="27">
        <f t="shared" ref="J17:M17" si="4">J11+J14</f>
        <v>0</v>
      </c>
      <c r="K17" s="27">
        <f t="shared" si="4"/>
        <v>0</v>
      </c>
      <c r="L17" s="27">
        <f t="shared" si="4"/>
        <v>252998</v>
      </c>
      <c r="M17" s="27">
        <f t="shared" si="4"/>
        <v>149649</v>
      </c>
      <c r="N17" s="27">
        <f t="shared" ref="N17:O17" si="5">N11+N14</f>
        <v>150465</v>
      </c>
      <c r="O17" s="27">
        <f t="shared" si="5"/>
        <v>250889</v>
      </c>
      <c r="P17" s="27">
        <f t="shared" ref="P17:U17" si="6">P11+P14</f>
        <v>160138</v>
      </c>
      <c r="Q17" s="27">
        <f t="shared" si="6"/>
        <v>40160</v>
      </c>
      <c r="R17" s="27">
        <f t="shared" si="6"/>
        <v>106253</v>
      </c>
      <c r="S17" s="27">
        <f t="shared" si="6"/>
        <v>149424</v>
      </c>
      <c r="T17" s="27">
        <f t="shared" si="6"/>
        <v>99365</v>
      </c>
      <c r="U17" s="27">
        <f t="shared" si="6"/>
        <v>66284</v>
      </c>
      <c r="V17" s="6">
        <v>93611</v>
      </c>
      <c r="W17" s="6">
        <v>120961</v>
      </c>
      <c r="X17" s="6">
        <v>87279</v>
      </c>
      <c r="Y17" s="6">
        <v>37734</v>
      </c>
      <c r="Z17" s="6">
        <v>52618</v>
      </c>
      <c r="AA17" s="6">
        <v>68593</v>
      </c>
      <c r="AB17" s="6">
        <v>44946</v>
      </c>
      <c r="AC17" s="6">
        <v>23310</v>
      </c>
    </row>
    <row r="18" spans="2:29" x14ac:dyDescent="0.2">
      <c r="B18" s="13" t="s">
        <v>71</v>
      </c>
      <c r="D18" s="39">
        <f>D17/SUM(P17:Q17)-1</f>
        <v>1.010239742783253</v>
      </c>
      <c r="E18" s="12">
        <f>E17/F17-1</f>
        <v>0.4279963733545995</v>
      </c>
      <c r="F18" s="12">
        <f>F17/G17-1</f>
        <v>0.24070851186006448</v>
      </c>
      <c r="G18" s="12">
        <f>G17/H17-1</f>
        <v>0.79231739564145731</v>
      </c>
      <c r="H18" s="12"/>
      <c r="I18" s="38"/>
      <c r="J18" s="12">
        <f t="shared" ref="J18" si="7">J17/N17-1</f>
        <v>-1</v>
      </c>
      <c r="K18" s="12">
        <f t="shared" ref="K18" si="8">K17/O17-1</f>
        <v>-1</v>
      </c>
      <c r="L18" s="12">
        <f t="shared" ref="L18" si="9">L17/P17-1</f>
        <v>0.57987485793503102</v>
      </c>
      <c r="M18" s="12">
        <f t="shared" ref="M18" si="10">M17/Q17-1</f>
        <v>2.7263197211155377</v>
      </c>
      <c r="N18" s="12">
        <f t="shared" ref="N18:Y18" si="11">N17/R17-1</f>
        <v>0.41610119243691934</v>
      </c>
      <c r="O18" s="12">
        <f t="shared" si="11"/>
        <v>0.67904085019809401</v>
      </c>
      <c r="P18" s="12">
        <f t="shared" si="11"/>
        <v>0.61161374729532536</v>
      </c>
      <c r="Q18" s="12">
        <f t="shared" si="11"/>
        <v>-0.39412226178263232</v>
      </c>
      <c r="R18" s="12">
        <f t="shared" si="11"/>
        <v>0.135048231511254</v>
      </c>
      <c r="S18" s="12">
        <f t="shared" si="11"/>
        <v>0.23530724779061019</v>
      </c>
      <c r="T18" s="12">
        <f t="shared" si="11"/>
        <v>0.13847546374271014</v>
      </c>
      <c r="U18" s="12">
        <f t="shared" si="11"/>
        <v>0.75661207399162556</v>
      </c>
      <c r="V18" s="12">
        <f t="shared" si="11"/>
        <v>0.77906799954388228</v>
      </c>
      <c r="W18" s="12">
        <f t="shared" si="11"/>
        <v>0.76345982826235903</v>
      </c>
      <c r="X18" s="12">
        <f t="shared" si="11"/>
        <v>0.94186356961687356</v>
      </c>
      <c r="Y18" s="12">
        <f t="shared" si="11"/>
        <v>0.61879021879021878</v>
      </c>
      <c r="Z18" s="42"/>
      <c r="AA18" s="42"/>
      <c r="AB18" s="42"/>
      <c r="AC18" s="42"/>
    </row>
    <row r="19" spans="2:29" x14ac:dyDescent="0.2">
      <c r="D19" s="9"/>
      <c r="E19" s="9"/>
      <c r="F19" s="9"/>
      <c r="G19" s="9"/>
      <c r="H19" s="9"/>
      <c r="J19" s="9"/>
      <c r="K19" s="9"/>
      <c r="L19" s="9"/>
      <c r="M19" s="9"/>
      <c r="N19" s="9"/>
      <c r="O19" s="9"/>
      <c r="P19" s="9"/>
      <c r="Q19" s="9"/>
      <c r="R19" s="37"/>
      <c r="S19" s="37"/>
      <c r="T19" s="37"/>
      <c r="U19" s="37"/>
      <c r="V19" s="9"/>
      <c r="W19" s="9"/>
      <c r="X19" s="9"/>
      <c r="Y19" s="9"/>
      <c r="Z19" s="14"/>
      <c r="AA19" s="14"/>
      <c r="AB19" s="14"/>
      <c r="AC19" s="14"/>
    </row>
    <row r="20" spans="2:29" x14ac:dyDescent="0.2">
      <c r="B20" s="8" t="s">
        <v>78</v>
      </c>
    </row>
    <row r="21" spans="2:29" x14ac:dyDescent="0.2">
      <c r="B21" s="5" t="s">
        <v>76</v>
      </c>
      <c r="D21" s="27">
        <f>SUM(J21:M21)</f>
        <v>1260399260</v>
      </c>
      <c r="E21" s="6">
        <f>SUM(N21:Q21)</f>
        <v>2143292397</v>
      </c>
      <c r="F21" s="6">
        <f>SUM(R21:U21)</f>
        <v>1787274271</v>
      </c>
      <c r="G21" s="6">
        <f>SUM(V21:Y21)</f>
        <v>1370522269.982739</v>
      </c>
      <c r="H21" s="6">
        <f>SUM(Z21:AC21)</f>
        <v>709595841</v>
      </c>
      <c r="J21" s="6"/>
      <c r="K21" s="6"/>
      <c r="L21" s="6">
        <v>815184455</v>
      </c>
      <c r="M21" s="6">
        <v>445214805</v>
      </c>
      <c r="N21" s="6">
        <v>577302891</v>
      </c>
      <c r="O21" s="6">
        <v>800383753</v>
      </c>
      <c r="P21" s="6">
        <v>579588269</v>
      </c>
      <c r="Q21" s="6">
        <v>186017484</v>
      </c>
      <c r="R21" s="6">
        <v>448980123</v>
      </c>
      <c r="S21" s="6">
        <v>576194566</v>
      </c>
      <c r="T21" s="6">
        <v>451367583</v>
      </c>
      <c r="U21" s="6">
        <v>310731999</v>
      </c>
      <c r="V21" s="6">
        <v>396907043.98273897</v>
      </c>
      <c r="W21" s="6">
        <v>459601460</v>
      </c>
      <c r="X21" s="6">
        <v>358434123</v>
      </c>
      <c r="Y21" s="6">
        <v>155579643</v>
      </c>
      <c r="Z21" s="6">
        <v>199426799</v>
      </c>
      <c r="AA21" s="6">
        <v>247585879</v>
      </c>
      <c r="AB21" s="6">
        <v>164431821</v>
      </c>
      <c r="AC21" s="6">
        <v>98151342</v>
      </c>
    </row>
    <row r="22" spans="2:29" x14ac:dyDescent="0.2">
      <c r="B22" s="13" t="s">
        <v>71</v>
      </c>
      <c r="D22" s="39">
        <f>D21/SUM(P21:Q21)-1</f>
        <v>0.64627715382384276</v>
      </c>
      <c r="E22" s="12">
        <f>E21/F21-1</f>
        <v>0.1991961344583133</v>
      </c>
      <c r="F22" s="12"/>
      <c r="G22" s="12"/>
      <c r="H22" s="12"/>
      <c r="J22" s="12">
        <f t="shared" ref="J22:M22" si="12">J21/N21-1</f>
        <v>-1</v>
      </c>
      <c r="K22" s="12">
        <f t="shared" si="12"/>
        <v>-1</v>
      </c>
      <c r="L22" s="12">
        <f t="shared" si="12"/>
        <v>0.40648887943589496</v>
      </c>
      <c r="M22" s="12">
        <f t="shared" si="12"/>
        <v>1.3934030039885927</v>
      </c>
      <c r="N22" s="12">
        <f>N21/R21-1</f>
        <v>0.28580946332895896</v>
      </c>
      <c r="O22" s="12">
        <f>O21/S21-1</f>
        <v>0.38908590991467285</v>
      </c>
      <c r="P22" s="12">
        <f>P21/T21-1</f>
        <v>0.28407154352509179</v>
      </c>
      <c r="Q22" s="12">
        <f t="shared" ref="Q22:Y22" si="13">Q21/U21-1</f>
        <v>-0.40135716759573259</v>
      </c>
      <c r="R22" s="12">
        <f t="shared" si="13"/>
        <v>0.13119716519701186</v>
      </c>
      <c r="S22" s="12">
        <f t="shared" si="13"/>
        <v>0.25368306271263807</v>
      </c>
      <c r="T22" s="12">
        <f t="shared" si="13"/>
        <v>0.2592762631586838</v>
      </c>
      <c r="U22" s="12">
        <f t="shared" si="13"/>
        <v>0.9972535802772089</v>
      </c>
      <c r="V22" s="12">
        <f t="shared" si="13"/>
        <v>0.99023925557135861</v>
      </c>
      <c r="W22" s="12">
        <f t="shared" si="13"/>
        <v>0.85633147518885755</v>
      </c>
      <c r="X22" s="12">
        <f t="shared" si="13"/>
        <v>1.1798342974015958</v>
      </c>
      <c r="Y22" s="12">
        <f t="shared" si="13"/>
        <v>0.58509949869050182</v>
      </c>
      <c r="Z22" s="12"/>
      <c r="AA22" s="6"/>
      <c r="AB22" s="6"/>
      <c r="AC22" s="6"/>
    </row>
    <row r="23" spans="2:29" x14ac:dyDescent="0.2">
      <c r="B23" s="11" t="s">
        <v>48</v>
      </c>
      <c r="D23" s="12">
        <f>D21/D27</f>
        <v>0.84472543667728084</v>
      </c>
      <c r="E23" s="12">
        <f>E21/E27</f>
        <v>0.87684293069178976</v>
      </c>
      <c r="F23" s="12">
        <f>F21/F27</f>
        <v>0.86080222168444542</v>
      </c>
      <c r="G23" s="12">
        <f>G21/G27</f>
        <v>0.92741887197588946</v>
      </c>
      <c r="H23" s="12">
        <f>H21/H27</f>
        <v>0.92231005198772231</v>
      </c>
      <c r="I23" s="38"/>
      <c r="J23" s="12" t="e">
        <f t="shared" ref="J23:M23" si="14">J21/J27</f>
        <v>#DIV/0!</v>
      </c>
      <c r="K23" s="12" t="e">
        <f t="shared" si="14"/>
        <v>#DIV/0!</v>
      </c>
      <c r="L23" s="12">
        <f t="shared" si="14"/>
        <v>0.86286187952450788</v>
      </c>
      <c r="M23" s="12">
        <f t="shared" si="14"/>
        <v>0.81342054134461128</v>
      </c>
      <c r="N23" s="12">
        <f t="shared" ref="N23:O23" si="15">N21/N27</f>
        <v>0.85909500667880889</v>
      </c>
      <c r="O23" s="12">
        <f t="shared" si="15"/>
        <v>0.89481914664924322</v>
      </c>
      <c r="P23" s="12">
        <f t="shared" ref="P23:AC23" si="16">P21/P27</f>
        <v>0.89867785004679779</v>
      </c>
      <c r="Q23" s="12">
        <f t="shared" si="16"/>
        <v>0.79856219769212489</v>
      </c>
      <c r="R23" s="12">
        <f t="shared" si="16"/>
        <v>0.83748307094784635</v>
      </c>
      <c r="S23" s="12">
        <f t="shared" si="16"/>
        <v>0.88041580697983979</v>
      </c>
      <c r="T23" s="12">
        <f t="shared" si="16"/>
        <v>0.85082532751271966</v>
      </c>
      <c r="U23" s="12">
        <f t="shared" si="16"/>
        <v>0.87476004005408481</v>
      </c>
      <c r="V23" s="12">
        <f t="shared" si="16"/>
        <v>0.92842648856718391</v>
      </c>
      <c r="W23" s="12">
        <f t="shared" si="16"/>
        <v>0.93188221377138136</v>
      </c>
      <c r="X23" s="12">
        <f t="shared" si="16"/>
        <v>0.932799473930362</v>
      </c>
      <c r="Y23" s="12">
        <f t="shared" si="16"/>
        <v>0.90022573047080257</v>
      </c>
      <c r="Z23" s="12">
        <f t="shared" si="16"/>
        <v>0.90960523885564271</v>
      </c>
      <c r="AA23" s="12">
        <f t="shared" si="16"/>
        <v>0.93411607645053341</v>
      </c>
      <c r="AB23" s="12">
        <f t="shared" si="16"/>
        <v>0.91750667891208049</v>
      </c>
      <c r="AC23" s="12">
        <f t="shared" si="16"/>
        <v>0.92719532313014252</v>
      </c>
    </row>
    <row r="24" spans="2:29" x14ac:dyDescent="0.2">
      <c r="B24" s="5" t="s">
        <v>77</v>
      </c>
      <c r="D24" s="27">
        <f>SUM(J24:M24)</f>
        <v>231682315</v>
      </c>
      <c r="E24" s="4">
        <f>SUM(N24:Q24)</f>
        <v>301036367</v>
      </c>
      <c r="F24" s="4">
        <f>SUM(R24:U24)</f>
        <v>289014830</v>
      </c>
      <c r="G24" s="4">
        <f>SUM(V24:Y24)</f>
        <v>107259034.01726103</v>
      </c>
      <c r="H24" s="4">
        <f>SUM(Z24:AC24)</f>
        <v>59772160</v>
      </c>
      <c r="J24" s="4"/>
      <c r="K24" s="4"/>
      <c r="L24" s="4">
        <v>129560555</v>
      </c>
      <c r="M24" s="4">
        <v>102121760</v>
      </c>
      <c r="N24" s="4">
        <v>94686687</v>
      </c>
      <c r="O24" s="4">
        <v>94080515</v>
      </c>
      <c r="P24" s="4">
        <v>65346141</v>
      </c>
      <c r="Q24" s="4">
        <v>46923024</v>
      </c>
      <c r="R24" s="4">
        <v>87126383</v>
      </c>
      <c r="S24" s="4">
        <v>78262750</v>
      </c>
      <c r="T24" s="4">
        <v>79137996</v>
      </c>
      <c r="U24" s="4">
        <v>44487701</v>
      </c>
      <c r="V24" s="4">
        <f t="shared" ref="V24:AC24" si="17">V27-V21</f>
        <v>30598040.017261028</v>
      </c>
      <c r="W24" s="6">
        <f t="shared" si="17"/>
        <v>33595484</v>
      </c>
      <c r="X24" s="6">
        <f t="shared" si="17"/>
        <v>25822229</v>
      </c>
      <c r="Y24" s="6">
        <f t="shared" si="17"/>
        <v>17243281</v>
      </c>
      <c r="Z24" s="6">
        <f t="shared" si="17"/>
        <v>19818639</v>
      </c>
      <c r="AA24" s="6">
        <f t="shared" si="17"/>
        <v>17462422</v>
      </c>
      <c r="AB24" s="6">
        <f t="shared" si="17"/>
        <v>14784118</v>
      </c>
      <c r="AC24" s="6">
        <f t="shared" si="17"/>
        <v>7706981</v>
      </c>
    </row>
    <row r="25" spans="2:29" x14ac:dyDescent="0.2">
      <c r="B25" s="13" t="s">
        <v>71</v>
      </c>
      <c r="D25" s="39">
        <f>D24/SUM(P24:Q24)-1</f>
        <v>1.0636326546117982</v>
      </c>
      <c r="E25" s="12">
        <f>E24/F24-1</f>
        <v>4.1594879404631246E-2</v>
      </c>
      <c r="F25" s="12"/>
      <c r="G25" s="12"/>
      <c r="H25" s="12"/>
      <c r="J25" s="12">
        <f t="shared" ref="J25:M25" si="18">J24/N24-1</f>
        <v>-1</v>
      </c>
      <c r="K25" s="12">
        <f t="shared" si="18"/>
        <v>-1</v>
      </c>
      <c r="L25" s="12">
        <f t="shared" si="18"/>
        <v>0.98268104309327153</v>
      </c>
      <c r="M25" s="12">
        <f t="shared" si="18"/>
        <v>1.1763678317066693</v>
      </c>
      <c r="N25" s="12">
        <f>N24/R24-1</f>
        <v>8.6773991294921471E-2</v>
      </c>
      <c r="O25" s="12">
        <f>O24/S24-1</f>
        <v>0.20211102983219997</v>
      </c>
      <c r="P25" s="12">
        <f>P24/T24-1</f>
        <v>-0.17427602033288792</v>
      </c>
      <c r="Q25" s="12">
        <f t="shared" ref="Q25" si="19">Q24/U24-1</f>
        <v>5.4741489114036312E-2</v>
      </c>
      <c r="R25" s="12">
        <f t="shared" ref="R25" si="20">R24/V24-1</f>
        <v>1.8474498023680632</v>
      </c>
      <c r="S25" s="12">
        <f t="shared" ref="S25" si="21">S24/W24-1</f>
        <v>1.3295616160791135</v>
      </c>
      <c r="T25" s="12">
        <f t="shared" ref="T25" si="22">T24/X24-1</f>
        <v>2.0647236534073028</v>
      </c>
      <c r="U25" s="12">
        <f t="shared" ref="U25" si="23">U24/Y24-1</f>
        <v>1.5800020889295951</v>
      </c>
      <c r="V25" s="12">
        <f t="shared" ref="V25" si="24">V24/Z24-1</f>
        <v>0.5439021830540951</v>
      </c>
      <c r="W25" s="12">
        <f t="shared" ref="W25" si="25">W24/AA24-1</f>
        <v>0.92387310305523473</v>
      </c>
      <c r="X25" s="12">
        <f t="shared" ref="X25" si="26">X24/AB24-1</f>
        <v>0.74661951426524054</v>
      </c>
      <c r="Y25" s="12">
        <f t="shared" ref="Y25" si="27">Y24/AC24-1</f>
        <v>1.2373587011567824</v>
      </c>
      <c r="Z25" s="6"/>
      <c r="AA25" s="6"/>
      <c r="AB25" s="6"/>
      <c r="AC25" s="6"/>
    </row>
    <row r="26" spans="2:29" x14ac:dyDescent="0.2">
      <c r="B26" s="11" t="s">
        <v>48</v>
      </c>
      <c r="D26" s="12">
        <f>D24/D27</f>
        <v>0.15527456332271913</v>
      </c>
      <c r="E26" s="12">
        <f>E24/E27</f>
        <v>0.1231570693082103</v>
      </c>
      <c r="F26" s="12">
        <f>F24/F27</f>
        <v>0.13919777831555452</v>
      </c>
      <c r="G26" s="12">
        <f>G24/G27</f>
        <v>7.2581128024110542E-2</v>
      </c>
      <c r="H26" s="12">
        <f>H24/H27</f>
        <v>7.7689948012277674E-2</v>
      </c>
      <c r="I26" s="38"/>
      <c r="J26" s="12" t="e">
        <f t="shared" ref="J26:M26" si="28">J24/J27</f>
        <v>#DIV/0!</v>
      </c>
      <c r="K26" s="12" t="e">
        <f t="shared" si="28"/>
        <v>#DIV/0!</v>
      </c>
      <c r="L26" s="12">
        <f t="shared" si="28"/>
        <v>0.13713812047549212</v>
      </c>
      <c r="M26" s="12">
        <f t="shared" si="28"/>
        <v>0.18657945865538875</v>
      </c>
      <c r="N26" s="12">
        <f t="shared" ref="N26:O26" si="29">N24/N27</f>
        <v>0.14090499332119105</v>
      </c>
      <c r="O26" s="12">
        <f t="shared" si="29"/>
        <v>0.10518085335075676</v>
      </c>
      <c r="P26" s="12">
        <f t="shared" ref="P26:W26" si="30">P24/P27</f>
        <v>0.10132214995320221</v>
      </c>
      <c r="Q26" s="12">
        <f t="shared" si="30"/>
        <v>0.20143780230787511</v>
      </c>
      <c r="R26" s="12">
        <f t="shared" si="30"/>
        <v>0.16251692905215367</v>
      </c>
      <c r="S26" s="12">
        <f t="shared" si="30"/>
        <v>0.11958419302016024</v>
      </c>
      <c r="T26" s="12">
        <f t="shared" si="30"/>
        <v>0.14917467248728028</v>
      </c>
      <c r="U26" s="12">
        <f t="shared" si="30"/>
        <v>0.12523995994591516</v>
      </c>
      <c r="V26" s="12">
        <f t="shared" si="30"/>
        <v>7.157351143281615E-2</v>
      </c>
      <c r="W26" s="12">
        <f t="shared" si="30"/>
        <v>6.8117786228618638E-2</v>
      </c>
      <c r="X26" s="12">
        <f t="shared" ref="X26" si="31">X24/X27</f>
        <v>6.7200526069638014E-2</v>
      </c>
      <c r="Y26" s="12">
        <f>Y24/Y27</f>
        <v>9.9774269529197407E-2</v>
      </c>
      <c r="Z26" s="12">
        <f>Z24/Z27</f>
        <v>9.0394761144357308E-2</v>
      </c>
      <c r="AA26" s="12">
        <f>AA24/AA27</f>
        <v>6.5883923549466553E-2</v>
      </c>
      <c r="AB26" s="12">
        <f>AB24/AB27</f>
        <v>8.2493321087919527E-2</v>
      </c>
      <c r="AC26" s="12">
        <f>AC24/AC27</f>
        <v>7.2804676869857463E-2</v>
      </c>
    </row>
    <row r="27" spans="2:29" x14ac:dyDescent="0.2">
      <c r="B27" s="5" t="s">
        <v>49</v>
      </c>
      <c r="D27" s="27">
        <f>SUM(J27:M27)</f>
        <v>1492081575</v>
      </c>
      <c r="E27" s="6">
        <f>SUM(N27:Q27)</f>
        <v>2444328764</v>
      </c>
      <c r="F27" s="6">
        <f>SUM(R27:U27)</f>
        <v>2076289101</v>
      </c>
      <c r="G27" s="6">
        <f>SUM(V27:Y27)</f>
        <v>1477781304</v>
      </c>
      <c r="H27" s="6">
        <f>SUM(Z27:AC27)</f>
        <v>769368001</v>
      </c>
      <c r="J27" s="6"/>
      <c r="K27" s="6"/>
      <c r="L27" s="6">
        <v>944745010</v>
      </c>
      <c r="M27" s="6">
        <v>547336565</v>
      </c>
      <c r="N27" s="6">
        <v>671989578</v>
      </c>
      <c r="O27" s="6">
        <v>894464268</v>
      </c>
      <c r="P27" s="6">
        <v>644934410</v>
      </c>
      <c r="Q27" s="6">
        <v>232940508</v>
      </c>
      <c r="R27" s="6">
        <v>536106506</v>
      </c>
      <c r="S27" s="6">
        <v>654457316</v>
      </c>
      <c r="T27" s="6">
        <v>530505579</v>
      </c>
      <c r="U27" s="6">
        <v>355219700</v>
      </c>
      <c r="V27" s="6">
        <v>427505084</v>
      </c>
      <c r="W27" s="6">
        <v>493196944</v>
      </c>
      <c r="X27" s="6">
        <v>384256352</v>
      </c>
      <c r="Y27" s="6">
        <v>172822924</v>
      </c>
      <c r="Z27" s="6">
        <v>219245438</v>
      </c>
      <c r="AA27" s="6">
        <v>265048301</v>
      </c>
      <c r="AB27" s="6">
        <v>179215939</v>
      </c>
      <c r="AC27" s="6">
        <v>105858323</v>
      </c>
    </row>
    <row r="28" spans="2:29" x14ac:dyDescent="0.2">
      <c r="B28" s="13" t="s">
        <v>71</v>
      </c>
      <c r="D28" s="39">
        <f>D27/SUM(P27:Q27)-1</f>
        <v>0.69965167520596605</v>
      </c>
      <c r="E28" s="12">
        <f>E27/F27-1</f>
        <v>0.17725838989509768</v>
      </c>
      <c r="F28" s="12">
        <f>F27/G27-1</f>
        <v>0.40500430975813728</v>
      </c>
      <c r="G28" s="12">
        <f>G27/H27-1</f>
        <v>0.92077302679501494</v>
      </c>
      <c r="H28" s="12"/>
      <c r="I28" s="38"/>
      <c r="J28" s="12">
        <f t="shared" ref="J28:M28" si="32">J27/N27-1</f>
        <v>-1</v>
      </c>
      <c r="K28" s="12">
        <f t="shared" si="32"/>
        <v>-1</v>
      </c>
      <c r="L28" s="12">
        <f t="shared" si="32"/>
        <v>0.46486990824384766</v>
      </c>
      <c r="M28" s="12">
        <f t="shared" si="32"/>
        <v>1.3496839158606111</v>
      </c>
      <c r="N28" s="12">
        <f>N27/R27-1</f>
        <v>0.25346282964154132</v>
      </c>
      <c r="O28" s="12">
        <f>O27/S27-1</f>
        <v>0.36672666976496915</v>
      </c>
      <c r="P28" s="12">
        <f>P27/T27-1</f>
        <v>0.21569769580123488</v>
      </c>
      <c r="Q28" s="12">
        <f t="shared" ref="Q28" si="33">Q27/U27-1</f>
        <v>-0.3442353900980154</v>
      </c>
      <c r="R28" s="12">
        <f t="shared" ref="R28" si="34">R27/V27-1</f>
        <v>0.25403539294517485</v>
      </c>
      <c r="S28" s="12">
        <f t="shared" ref="S28" si="35">S27/W27-1</f>
        <v>0.32696952801881118</v>
      </c>
      <c r="T28" s="12">
        <f t="shared" ref="T28" si="36">T27/X27-1</f>
        <v>0.3806032775744459</v>
      </c>
      <c r="U28" s="12">
        <f t="shared" ref="U28" si="37">U27/Y27-1</f>
        <v>1.0553968870472299</v>
      </c>
      <c r="V28" s="12">
        <f t="shared" ref="V28" si="38">V27/Z27-1</f>
        <v>0.94989272251128898</v>
      </c>
      <c r="W28" s="12">
        <f t="shared" ref="W28" si="39">W27/AA27-1</f>
        <v>0.86078138263561255</v>
      </c>
      <c r="X28" s="12">
        <f t="shared" ref="X28" si="40">X27/AB27-1</f>
        <v>1.1440969711962952</v>
      </c>
      <c r="Y28" s="12">
        <f t="shared" ref="Y28" si="41">Y27/AC27-1</f>
        <v>0.63258701916145044</v>
      </c>
      <c r="Z28" s="42"/>
      <c r="AA28" s="42"/>
      <c r="AB28" s="42"/>
      <c r="AC28" s="42"/>
    </row>
    <row r="29" spans="2:29" x14ac:dyDescent="0.2">
      <c r="B29" s="11" t="s">
        <v>50</v>
      </c>
      <c r="D29" s="12">
        <f>D23+D26</f>
        <v>1</v>
      </c>
      <c r="E29" s="12">
        <f>E23+E26</f>
        <v>1</v>
      </c>
      <c r="F29" s="12">
        <f>F23+F26</f>
        <v>1</v>
      </c>
      <c r="G29" s="12">
        <f>G23+G26</f>
        <v>1</v>
      </c>
      <c r="H29" s="12">
        <f>H23+H26</f>
        <v>1</v>
      </c>
      <c r="I29" s="38"/>
      <c r="J29" s="12">
        <f t="shared" ref="J29:M29" si="42">J27/$D$27</f>
        <v>0</v>
      </c>
      <c r="K29" s="12">
        <f t="shared" si="42"/>
        <v>0</v>
      </c>
      <c r="L29" s="12">
        <f t="shared" si="42"/>
        <v>0.63317249259645869</v>
      </c>
      <c r="M29" s="12">
        <f>M27/$D$27</f>
        <v>0.36682750740354125</v>
      </c>
      <c r="N29" s="12">
        <f>N27/$E$27</f>
        <v>0.27491783752539434</v>
      </c>
      <c r="O29" s="12">
        <f>O27/$E$27</f>
        <v>0.36593451796404913</v>
      </c>
      <c r="P29" s="12">
        <f>P27/$E$27</f>
        <v>0.26384929044675759</v>
      </c>
      <c r="Q29" s="12">
        <f>Q27/$E$27</f>
        <v>9.5298354063798926E-2</v>
      </c>
      <c r="R29" s="12">
        <f>R27/$F$27</f>
        <v>0.25820417096145032</v>
      </c>
      <c r="S29" s="12">
        <f>S27/$F$27</f>
        <v>0.31520529375451362</v>
      </c>
      <c r="T29" s="12">
        <f>T27/$F$27</f>
        <v>0.25550660490607663</v>
      </c>
      <c r="U29" s="12">
        <f>U27/$F$27</f>
        <v>0.17108393037795944</v>
      </c>
      <c r="V29" s="12">
        <f>V27/$G$27</f>
        <v>0.28928846429633814</v>
      </c>
      <c r="W29" s="12">
        <f>W27/$G$27</f>
        <v>0.33374149656991464</v>
      </c>
      <c r="X29" s="12">
        <f>X27/$G$27</f>
        <v>0.26002247488170954</v>
      </c>
      <c r="Y29" s="12">
        <f>Y27/$G$27</f>
        <v>0.11694756425203766</v>
      </c>
      <c r="Z29" s="12">
        <f t="shared" ref="Z29:AC29" si="43">Z27/$H$27</f>
        <v>0.28496823069718491</v>
      </c>
      <c r="AA29" s="12">
        <f t="shared" si="43"/>
        <v>0.34450133181455256</v>
      </c>
      <c r="AB29" s="12">
        <f t="shared" si="43"/>
        <v>0.23293916405031251</v>
      </c>
      <c r="AC29" s="12">
        <f t="shared" si="43"/>
        <v>0.13759127343795002</v>
      </c>
    </row>
    <row r="30" spans="2:29" x14ac:dyDescent="0.2">
      <c r="D30" s="45"/>
    </row>
    <row r="31" spans="2:29" x14ac:dyDescent="0.2">
      <c r="B31" s="8" t="s">
        <v>80</v>
      </c>
    </row>
    <row r="32" spans="2:29" x14ac:dyDescent="0.2">
      <c r="B32" s="5" t="s">
        <v>81</v>
      </c>
      <c r="D32" s="6">
        <f>D21/D17</f>
        <v>3130.2834989457265</v>
      </c>
      <c r="E32" s="6">
        <f>E21/E17</f>
        <v>3562.3456699221479</v>
      </c>
      <c r="F32" s="6">
        <f>F21/F17</f>
        <v>4242.0222606722582</v>
      </c>
      <c r="G32" s="6">
        <f>G21/G17</f>
        <v>4035.8739932056451</v>
      </c>
      <c r="H32" s="6">
        <f>H21/H17</f>
        <v>3745.2212839175158</v>
      </c>
      <c r="J32" s="6" t="e">
        <f t="shared" ref="J32:M32" si="44">J21/J17</f>
        <v>#DIV/0!</v>
      </c>
      <c r="K32" s="6" t="e">
        <f t="shared" si="44"/>
        <v>#DIV/0!</v>
      </c>
      <c r="L32" s="6">
        <f t="shared" si="44"/>
        <v>3222.0984157977532</v>
      </c>
      <c r="M32" s="6">
        <f t="shared" si="44"/>
        <v>2975.0603411984043</v>
      </c>
      <c r="N32" s="6">
        <f t="shared" ref="N32:O32" si="45">N21/N17</f>
        <v>3836.7918851560162</v>
      </c>
      <c r="O32" s="6">
        <f t="shared" si="45"/>
        <v>3190.1906938925181</v>
      </c>
      <c r="P32" s="6">
        <f t="shared" ref="P32:AC32" si="46">P21/P17</f>
        <v>3619.3050306610548</v>
      </c>
      <c r="Q32" s="6">
        <f t="shared" si="46"/>
        <v>4631.9094621513941</v>
      </c>
      <c r="R32" s="6">
        <f t="shared" si="46"/>
        <v>4225.5759649139318</v>
      </c>
      <c r="S32" s="6">
        <f t="shared" si="46"/>
        <v>3856.1045481314918</v>
      </c>
      <c r="T32" s="6">
        <f t="shared" si="46"/>
        <v>4542.5208373169626</v>
      </c>
      <c r="U32" s="6">
        <f t="shared" si="46"/>
        <v>4687.8884647878822</v>
      </c>
      <c r="V32" s="6">
        <f t="shared" si="46"/>
        <v>4239.9615855266902</v>
      </c>
      <c r="W32" s="6">
        <f t="shared" si="46"/>
        <v>3799.5838328056152</v>
      </c>
      <c r="X32" s="6">
        <f t="shared" si="46"/>
        <v>4106.7624858213312</v>
      </c>
      <c r="Y32" s="6">
        <f t="shared" si="46"/>
        <v>4123.0625695659091</v>
      </c>
      <c r="Z32" s="6">
        <f t="shared" si="46"/>
        <v>3790.0870234520507</v>
      </c>
      <c r="AA32" s="6">
        <f t="shared" si="46"/>
        <v>3609.4919160847317</v>
      </c>
      <c r="AB32" s="6">
        <f t="shared" si="46"/>
        <v>3658.4305833667067</v>
      </c>
      <c r="AC32" s="6">
        <f t="shared" si="46"/>
        <v>4210.6967824967824</v>
      </c>
    </row>
    <row r="33" spans="1:29" x14ac:dyDescent="0.2">
      <c r="B33" s="13" t="s">
        <v>71</v>
      </c>
      <c r="D33" s="39">
        <f>D32/(SUM(P21:Q21)/SUM(P17:Q17))-1</f>
        <v>-0.18105431964820784</v>
      </c>
      <c r="E33" s="12">
        <f>E32/F32-1</f>
        <v>-0.16022466384756739</v>
      </c>
      <c r="F33" s="12">
        <f>F32/G32-1</f>
        <v>5.1078965253539055E-2</v>
      </c>
      <c r="G33" s="12">
        <f>G32/H32-1</f>
        <v>7.7606284717068874E-2</v>
      </c>
      <c r="H33" s="12"/>
      <c r="I33" s="38"/>
      <c r="J33" s="12" t="e">
        <f t="shared" ref="J33" si="47">J32/N32-1</f>
        <v>#DIV/0!</v>
      </c>
      <c r="K33" s="12" t="e">
        <f t="shared" ref="K33" si="48">K32/O32-1</f>
        <v>#DIV/0!</v>
      </c>
      <c r="L33" s="12">
        <f t="shared" ref="L33" si="49">L32/P32-1</f>
        <v>-0.1097466534316266</v>
      </c>
      <c r="M33" s="12">
        <f t="shared" ref="M33" si="50">M32/Q32-1</f>
        <v>-0.35770326136371178</v>
      </c>
      <c r="N33" s="12">
        <f t="shared" ref="N33:S33" si="51">N32/R32-1</f>
        <v>-9.2007357810175994E-2</v>
      </c>
      <c r="O33" s="12">
        <f t="shared" si="51"/>
        <v>-0.17269081943373343</v>
      </c>
      <c r="P33" s="12">
        <f t="shared" si="51"/>
        <v>-0.20323865089878257</v>
      </c>
      <c r="Q33" s="12">
        <f t="shared" si="51"/>
        <v>-1.1941197632359013E-2</v>
      </c>
      <c r="R33" s="12">
        <f t="shared" si="51"/>
        <v>-3.392865789601629E-3</v>
      </c>
      <c r="S33" s="12">
        <f t="shared" si="51"/>
        <v>1.4875501584641126E-2</v>
      </c>
      <c r="T33" s="12">
        <f t="shared" ref="T33" si="52">T32/X32-1</f>
        <v>0.10610751242617389</v>
      </c>
      <c r="U33" s="12">
        <f t="shared" ref="U33" si="53">U32/Y32-1</f>
        <v>0.13699183208889298</v>
      </c>
      <c r="V33" s="12">
        <f t="shared" ref="V33" si="54">V32/Z32-1</f>
        <v>0.11869768669978686</v>
      </c>
      <c r="W33" s="12">
        <f t="shared" ref="W33" si="55">W32/AA32-1</f>
        <v>5.266445282057286E-2</v>
      </c>
      <c r="X33" s="12">
        <f t="shared" ref="X33" si="56">X32/AB32-1</f>
        <v>0.12254760401714182</v>
      </c>
      <c r="Y33" s="12">
        <f t="shared" ref="Y33" si="57">Y32/AC32-1</f>
        <v>-2.0812282968261986E-2</v>
      </c>
      <c r="Z33" s="41"/>
      <c r="AA33" s="41"/>
      <c r="AB33" s="41"/>
      <c r="AC33" s="41"/>
    </row>
    <row r="34" spans="1:29" x14ac:dyDescent="0.2">
      <c r="B34" s="5" t="s">
        <v>82</v>
      </c>
      <c r="D34" s="6">
        <f>D24/D17</f>
        <v>575.39809063522148</v>
      </c>
      <c r="E34" s="6">
        <f>E24/E17</f>
        <v>500.34964896651218</v>
      </c>
      <c r="F34" s="6">
        <f>F24/F17</f>
        <v>685.96485856557626</v>
      </c>
      <c r="G34" s="6">
        <f>G24/G17</f>
        <v>315.8532738997925</v>
      </c>
      <c r="H34" s="6">
        <f>H24/H17</f>
        <v>315.47530704555413</v>
      </c>
      <c r="J34" s="6" t="e">
        <f t="shared" ref="J34:M34" si="58">J24/J17</f>
        <v>#DIV/0!</v>
      </c>
      <c r="K34" s="6" t="e">
        <f t="shared" si="58"/>
        <v>#DIV/0!</v>
      </c>
      <c r="L34" s="6">
        <f t="shared" si="58"/>
        <v>512.10110356603604</v>
      </c>
      <c r="M34" s="6">
        <f t="shared" si="58"/>
        <v>682.40856938569584</v>
      </c>
      <c r="N34" s="6">
        <f t="shared" ref="N34:O34" si="59">N24/N17</f>
        <v>629.29376931512309</v>
      </c>
      <c r="O34" s="6">
        <f t="shared" si="59"/>
        <v>374.98860053649224</v>
      </c>
      <c r="P34" s="6">
        <f t="shared" ref="P34:AC34" si="60">P24/P17</f>
        <v>408.06142826811873</v>
      </c>
      <c r="Q34" s="6">
        <f t="shared" si="60"/>
        <v>1168.4019920318726</v>
      </c>
      <c r="R34" s="6">
        <f t="shared" si="60"/>
        <v>819.98986381560997</v>
      </c>
      <c r="S34" s="6">
        <f t="shared" si="60"/>
        <v>523.76291626512477</v>
      </c>
      <c r="T34" s="6">
        <f t="shared" si="60"/>
        <v>796.43733709052481</v>
      </c>
      <c r="U34" s="6">
        <f t="shared" si="60"/>
        <v>671.168019431537</v>
      </c>
      <c r="V34" s="6">
        <f t="shared" si="60"/>
        <v>326.86372346477475</v>
      </c>
      <c r="W34" s="6">
        <f t="shared" si="60"/>
        <v>277.73814700605982</v>
      </c>
      <c r="X34" s="6">
        <f t="shared" si="60"/>
        <v>295.85844246611441</v>
      </c>
      <c r="Y34" s="6">
        <f t="shared" si="60"/>
        <v>456.96933799756187</v>
      </c>
      <c r="Z34" s="6">
        <f t="shared" si="60"/>
        <v>376.65131703979625</v>
      </c>
      <c r="AA34" s="6">
        <f t="shared" si="60"/>
        <v>254.58023413467848</v>
      </c>
      <c r="AB34" s="6">
        <f t="shared" si="60"/>
        <v>328.9306723623904</v>
      </c>
      <c r="AC34" s="6">
        <f t="shared" si="60"/>
        <v>330.62981552981552</v>
      </c>
    </row>
    <row r="35" spans="1:29" x14ac:dyDescent="0.2">
      <c r="B35" s="13" t="s">
        <v>71</v>
      </c>
      <c r="D35" s="39">
        <f>D34/(SUM(P24:Q24)/SUM(P17:Q17))-1</f>
        <v>2.656046972517867E-2</v>
      </c>
      <c r="E35" s="12">
        <f>E34/F34-1</f>
        <v>-0.27058996868615803</v>
      </c>
      <c r="F35" s="12">
        <f>F34/G34-1</f>
        <v>1.1717832780267625</v>
      </c>
      <c r="G35" s="12">
        <f>G34/H34-1</f>
        <v>1.198086968447809E-3</v>
      </c>
      <c r="H35" s="12"/>
      <c r="I35" s="38"/>
      <c r="J35" s="12" t="e">
        <f t="shared" ref="J35" si="61">J34/N34-1</f>
        <v>#DIV/0!</v>
      </c>
      <c r="K35" s="12" t="e">
        <f t="shared" ref="K35" si="62">K34/O34-1</f>
        <v>#DIV/0!</v>
      </c>
      <c r="L35" s="12">
        <f t="shared" ref="L35" si="63">L34/P34-1</f>
        <v>0.25496081739330068</v>
      </c>
      <c r="M35" s="12">
        <f t="shared" ref="M35" si="64">M34/Q34-1</f>
        <v>-0.41594710207659369</v>
      </c>
      <c r="N35" s="12">
        <f t="shared" ref="N35:S35" si="65">N34/R34-1</f>
        <v>-0.232559087514975</v>
      </c>
      <c r="O35" s="12">
        <f t="shared" si="65"/>
        <v>-0.2840489677839737</v>
      </c>
      <c r="P35" s="12">
        <f t="shared" si="65"/>
        <v>-0.48764151394657984</v>
      </c>
      <c r="Q35" s="12">
        <f t="shared" si="65"/>
        <v>0.74084872670405355</v>
      </c>
      <c r="R35" s="12">
        <f t="shared" si="65"/>
        <v>1.5086597408965088</v>
      </c>
      <c r="S35" s="12">
        <f t="shared" si="65"/>
        <v>0.8858155493263844</v>
      </c>
      <c r="T35" s="12">
        <f t="shared" ref="T35" si="66">T34/X34-1</f>
        <v>1.6919540657750312</v>
      </c>
      <c r="U35" s="12">
        <f t="shared" ref="U35" si="67">U34/Y34-1</f>
        <v>0.46873753581059296</v>
      </c>
      <c r="V35" s="12">
        <f t="shared" ref="V35" si="68">V34/Z34-1</f>
        <v>-0.13218483866275987</v>
      </c>
      <c r="W35" s="12">
        <f t="shared" ref="W35" si="69">W34/AA34-1</f>
        <v>9.0965085919161748E-2</v>
      </c>
      <c r="X35" s="12">
        <f t="shared" ref="X35" si="70">X34/AB34-1</f>
        <v>-0.10054468213240864</v>
      </c>
      <c r="Y35" s="12">
        <f t="shared" ref="Y35" si="71">Y34/AC34-1</f>
        <v>0.38211775385500069</v>
      </c>
      <c r="Z35" s="41"/>
      <c r="AA35" s="41"/>
      <c r="AB35" s="41"/>
      <c r="AC35" s="41"/>
    </row>
    <row r="36" spans="1:29" x14ac:dyDescent="0.2">
      <c r="B36" s="5" t="s">
        <v>83</v>
      </c>
      <c r="D36" s="4">
        <f t="shared" ref="D36:E36" si="72">D34+D32</f>
        <v>3705.6815895809477</v>
      </c>
      <c r="E36" s="4">
        <f t="shared" si="72"/>
        <v>4062.69531888866</v>
      </c>
      <c r="F36" s="4">
        <f t="shared" ref="F36:G36" si="73">F34+F32</f>
        <v>4927.9871192378341</v>
      </c>
      <c r="G36" s="4">
        <f t="shared" si="73"/>
        <v>4351.7272671054379</v>
      </c>
      <c r="H36" s="4">
        <f>H34+H32</f>
        <v>4060.6965909630699</v>
      </c>
      <c r="J36" s="4" t="e">
        <f t="shared" ref="J36:M36" si="74">J34+J32</f>
        <v>#DIV/0!</v>
      </c>
      <c r="K36" s="4" t="e">
        <f t="shared" si="74"/>
        <v>#DIV/0!</v>
      </c>
      <c r="L36" s="4">
        <f t="shared" si="74"/>
        <v>3734.1995193637895</v>
      </c>
      <c r="M36" s="4">
        <f t="shared" si="74"/>
        <v>3657.4689105841003</v>
      </c>
      <c r="N36" s="4">
        <f t="shared" ref="N36:O36" si="75">N34+N32</f>
        <v>4466.0856544711396</v>
      </c>
      <c r="O36" s="4">
        <f t="shared" si="75"/>
        <v>3565.1792944290105</v>
      </c>
      <c r="P36" s="4">
        <f t="shared" ref="P36:Q36" si="76">P34+P32</f>
        <v>4027.3664589291734</v>
      </c>
      <c r="Q36" s="4">
        <f t="shared" si="76"/>
        <v>5800.3114541832665</v>
      </c>
      <c r="R36" s="4">
        <f t="shared" ref="R36:S36" si="77">R34+R32</f>
        <v>5045.5658287295419</v>
      </c>
      <c r="S36" s="4">
        <f t="shared" si="77"/>
        <v>4379.8674643966169</v>
      </c>
      <c r="T36" s="4">
        <f t="shared" ref="T36:U36" si="78">T34+T32</f>
        <v>5338.9581744074876</v>
      </c>
      <c r="U36" s="4">
        <f t="shared" si="78"/>
        <v>5359.056484219419</v>
      </c>
      <c r="V36" s="4">
        <f t="shared" ref="V36:AC36" si="79">V34+V32</f>
        <v>4566.8253089914651</v>
      </c>
      <c r="W36" s="4">
        <f t="shared" si="79"/>
        <v>4077.3219798116752</v>
      </c>
      <c r="X36" s="4">
        <f t="shared" si="79"/>
        <v>4402.6209282874461</v>
      </c>
      <c r="Y36" s="4">
        <f t="shared" si="79"/>
        <v>4580.0319075634707</v>
      </c>
      <c r="Z36" s="4">
        <f t="shared" si="79"/>
        <v>4166.7383404918473</v>
      </c>
      <c r="AA36" s="4">
        <f t="shared" si="79"/>
        <v>3864.0721502194101</v>
      </c>
      <c r="AB36" s="4">
        <f t="shared" si="79"/>
        <v>3987.3612557290971</v>
      </c>
      <c r="AC36" s="4">
        <f t="shared" si="79"/>
        <v>4541.3265980265978</v>
      </c>
    </row>
    <row r="37" spans="1:29" x14ac:dyDescent="0.2">
      <c r="B37" s="13" t="s">
        <v>71</v>
      </c>
      <c r="D37" s="39">
        <f>D36/(SUM(P27:Q27)/SUM(P17:Q17))-1</f>
        <v>-0.15450299830768754</v>
      </c>
      <c r="E37" s="12">
        <f>E36/F36-1</f>
        <v>-0.17558726908421807</v>
      </c>
      <c r="F37" s="12">
        <f>F36/G36-1</f>
        <v>0.13242094845610497</v>
      </c>
      <c r="G37" s="12">
        <f>G36/H36-1</f>
        <v>7.1670135806266799E-2</v>
      </c>
      <c r="H37" s="12"/>
      <c r="I37" s="38"/>
      <c r="J37" s="12" t="e">
        <f t="shared" ref="J37" si="80">J36/N36-1</f>
        <v>#DIV/0!</v>
      </c>
      <c r="K37" s="12" t="e">
        <f t="shared" ref="K37" si="81">K36/O36-1</f>
        <v>#DIV/0!</v>
      </c>
      <c r="L37" s="12">
        <f t="shared" ref="L37" si="82">L36/P36-1</f>
        <v>-7.279370838365018E-2</v>
      </c>
      <c r="M37" s="12">
        <f t="shared" ref="M37" si="83">M36/Q36-1</f>
        <v>-0.36943577263488458</v>
      </c>
      <c r="N37" s="12">
        <f t="shared" ref="N37:Y37" si="84">N36/R36-1</f>
        <v>-0.11484939329476818</v>
      </c>
      <c r="O37" s="12">
        <f t="shared" si="84"/>
        <v>-0.18600749374041625</v>
      </c>
      <c r="P37" s="12">
        <f t="shared" si="84"/>
        <v>-0.24566435484838267</v>
      </c>
      <c r="Q37" s="12">
        <f t="shared" si="84"/>
        <v>8.2338182339221744E-2</v>
      </c>
      <c r="R37" s="12">
        <f t="shared" si="84"/>
        <v>0.10483004874206614</v>
      </c>
      <c r="S37" s="12">
        <f t="shared" si="84"/>
        <v>7.4202009574656058E-2</v>
      </c>
      <c r="T37" s="12">
        <f t="shared" si="84"/>
        <v>0.21267723507693925</v>
      </c>
      <c r="U37" s="12">
        <f t="shared" si="84"/>
        <v>0.17009151734717531</v>
      </c>
      <c r="V37" s="12">
        <f t="shared" si="84"/>
        <v>9.6019220744346212E-2</v>
      </c>
      <c r="W37" s="12">
        <f t="shared" si="84"/>
        <v>5.5187848803536443E-2</v>
      </c>
      <c r="X37" s="12">
        <f t="shared" si="84"/>
        <v>0.10414398042356909</v>
      </c>
      <c r="Y37" s="12">
        <f t="shared" si="84"/>
        <v>8.5229081638154014E-3</v>
      </c>
      <c r="Z37" s="41"/>
      <c r="AA37" s="41"/>
      <c r="AB37" s="41"/>
      <c r="AC37" s="41"/>
    </row>
    <row r="38" spans="1:29" x14ac:dyDescent="0.2">
      <c r="D38" s="9"/>
      <c r="E38" s="9"/>
      <c r="F38" s="9"/>
      <c r="G38" s="9"/>
      <c r="H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9" x14ac:dyDescent="0.2">
      <c r="B39" s="8" t="s">
        <v>84</v>
      </c>
    </row>
    <row r="40" spans="1:29" x14ac:dyDescent="0.2">
      <c r="B40" s="5" t="s">
        <v>85</v>
      </c>
      <c r="D40" s="27">
        <f>SUM(J40:M40)</f>
        <v>1163862034</v>
      </c>
      <c r="E40" s="4">
        <f>SUM(N40:Q40)</f>
        <v>1857342880</v>
      </c>
      <c r="F40" s="4">
        <f>SUM(R40:U40)</f>
        <v>1520251083</v>
      </c>
      <c r="G40" s="4">
        <f>SUM(V40:Y40)</f>
        <v>1224222704.6921475</v>
      </c>
      <c r="H40" s="4">
        <f>SUM(Z40:AC40)</f>
        <v>671807088</v>
      </c>
      <c r="J40" s="4">
        <f t="shared" ref="J40:M40" si="85">J46-J43</f>
        <v>0</v>
      </c>
      <c r="K40" s="4">
        <f t="shared" si="85"/>
        <v>0</v>
      </c>
      <c r="L40" s="4">
        <f t="shared" si="85"/>
        <v>757539099</v>
      </c>
      <c r="M40" s="4">
        <f t="shared" si="85"/>
        <v>406322935</v>
      </c>
      <c r="N40" s="4">
        <f t="shared" ref="N40:O40" si="86">N46-N43</f>
        <v>461658785</v>
      </c>
      <c r="O40" s="4">
        <f t="shared" si="86"/>
        <v>740805850</v>
      </c>
      <c r="P40" s="4">
        <f t="shared" ref="P40:Y40" si="87">P46-P43</f>
        <v>522644005</v>
      </c>
      <c r="Q40" s="4">
        <f t="shared" si="87"/>
        <v>132234240</v>
      </c>
      <c r="R40" s="4">
        <f t="shared" si="87"/>
        <v>405958124</v>
      </c>
      <c r="S40" s="4">
        <f t="shared" si="87"/>
        <v>532141418</v>
      </c>
      <c r="T40" s="4">
        <f t="shared" si="87"/>
        <v>329701804</v>
      </c>
      <c r="U40" s="4">
        <f t="shared" si="87"/>
        <v>252449737</v>
      </c>
      <c r="V40" s="4">
        <f t="shared" si="87"/>
        <v>339272663.69214755</v>
      </c>
      <c r="W40" s="6">
        <f t="shared" si="87"/>
        <v>436235644</v>
      </c>
      <c r="X40" s="6">
        <f t="shared" si="87"/>
        <v>321858015</v>
      </c>
      <c r="Y40" s="6">
        <f t="shared" si="87"/>
        <v>126856382</v>
      </c>
      <c r="Z40" s="6">
        <v>185692951</v>
      </c>
      <c r="AA40" s="6">
        <v>240814300</v>
      </c>
      <c r="AB40" s="6">
        <v>154833032</v>
      </c>
      <c r="AC40" s="6">
        <v>90466805</v>
      </c>
    </row>
    <row r="41" spans="1:29" x14ac:dyDescent="0.2">
      <c r="B41" s="13" t="s">
        <v>71</v>
      </c>
      <c r="D41" s="39">
        <f>D40/SUM(P40:Q40)-1</f>
        <v>0.77721896075506369</v>
      </c>
      <c r="E41" s="12">
        <f>E40/F40-1</f>
        <v>0.22173429163740321</v>
      </c>
      <c r="F41" s="12">
        <f>F40/G40-1</f>
        <v>0.24180925347426396</v>
      </c>
      <c r="G41" s="12">
        <f>G40/H40-1</f>
        <v>0.82228310263399229</v>
      </c>
      <c r="H41" s="12"/>
      <c r="J41" s="12">
        <f t="shared" ref="J41" si="88">J40/N40-1</f>
        <v>-1</v>
      </c>
      <c r="K41" s="12">
        <f t="shared" ref="K41" si="89">K40/O40-1</f>
        <v>-1</v>
      </c>
      <c r="L41" s="12">
        <f t="shared" ref="L41" si="90">L40/P40-1</f>
        <v>0.44943612048128245</v>
      </c>
      <c r="M41" s="12">
        <f t="shared" ref="M41" si="91">M40/Q40-1</f>
        <v>2.0727513161492817</v>
      </c>
      <c r="N41" s="12">
        <f t="shared" ref="N41:Y41" si="92">N40/R40-1</f>
        <v>0.13720789832007396</v>
      </c>
      <c r="O41" s="12">
        <f t="shared" si="92"/>
        <v>0.39212214073515317</v>
      </c>
      <c r="P41" s="12">
        <f t="shared" si="92"/>
        <v>0.58520213920333908</v>
      </c>
      <c r="Q41" s="12">
        <f t="shared" si="92"/>
        <v>-0.47619577040795258</v>
      </c>
      <c r="R41" s="12">
        <f t="shared" si="92"/>
        <v>0.19655418029305816</v>
      </c>
      <c r="S41" s="12">
        <f t="shared" si="92"/>
        <v>0.21984855047745699</v>
      </c>
      <c r="T41" s="12">
        <f t="shared" si="92"/>
        <v>2.4370339200656455E-2</v>
      </c>
      <c r="U41" s="12">
        <f t="shared" si="92"/>
        <v>0.99004364636538345</v>
      </c>
      <c r="V41" s="12">
        <f t="shared" si="92"/>
        <v>0.82706269605326899</v>
      </c>
      <c r="W41" s="12">
        <f t="shared" si="92"/>
        <v>0.81150224052309183</v>
      </c>
      <c r="X41" s="12">
        <f t="shared" si="92"/>
        <v>1.0787425709005038</v>
      </c>
      <c r="Y41" s="12">
        <f t="shared" si="92"/>
        <v>0.40224231418363887</v>
      </c>
      <c r="Z41" s="12"/>
      <c r="AA41" s="12"/>
      <c r="AB41" s="12"/>
      <c r="AC41" s="12"/>
    </row>
    <row r="42" spans="1:29" x14ac:dyDescent="0.2">
      <c r="B42" s="11" t="s">
        <v>86</v>
      </c>
      <c r="D42" s="12">
        <f>D40/D46</f>
        <v>0.92340742408877641</v>
      </c>
      <c r="E42" s="12">
        <f>E40/E46</f>
        <v>0.86658399133956332</v>
      </c>
      <c r="F42" s="12">
        <f>F40/F46</f>
        <v>0.85059753148541795</v>
      </c>
      <c r="G42" s="12">
        <f>G40/G46</f>
        <v>0.8932526902372524</v>
      </c>
      <c r="H42" s="12">
        <f>H40/H46</f>
        <v>0.94674609007467392</v>
      </c>
      <c r="I42" s="38"/>
      <c r="J42" s="12" t="e">
        <f t="shared" ref="J42:M42" si="93">J40/J46</f>
        <v>#DIV/0!</v>
      </c>
      <c r="K42" s="12" t="e">
        <f t="shared" si="93"/>
        <v>#DIV/0!</v>
      </c>
      <c r="L42" s="12">
        <f t="shared" si="93"/>
        <v>0.92928550630912121</v>
      </c>
      <c r="M42" s="12">
        <f t="shared" si="93"/>
        <v>0.91264470641312123</v>
      </c>
      <c r="N42" s="12">
        <f t="shared" ref="N42:O42" si="94">N40/N46</f>
        <v>0.79968209443801308</v>
      </c>
      <c r="O42" s="12">
        <f t="shared" si="94"/>
        <v>0.92556332787029971</v>
      </c>
      <c r="P42" s="12">
        <f t="shared" ref="P42:AC42" si="95">P40/P46</f>
        <v>0.90175048901826549</v>
      </c>
      <c r="Q42" s="12">
        <f t="shared" si="95"/>
        <v>0.71086995241802109</v>
      </c>
      <c r="R42" s="12">
        <f t="shared" si="95"/>
        <v>0.90417838831586761</v>
      </c>
      <c r="S42" s="12">
        <f t="shared" si="95"/>
        <v>0.92354466598700968</v>
      </c>
      <c r="T42" s="12">
        <f t="shared" si="95"/>
        <v>0.73045078206247704</v>
      </c>
      <c r="U42" s="12">
        <f t="shared" si="95"/>
        <v>0.81243559663129516</v>
      </c>
      <c r="V42" s="12">
        <f t="shared" si="95"/>
        <v>0.85479123849185734</v>
      </c>
      <c r="W42" s="12">
        <f t="shared" si="95"/>
        <v>0.94916070109960049</v>
      </c>
      <c r="X42" s="12">
        <f t="shared" si="95"/>
        <v>0.89795584278118523</v>
      </c>
      <c r="Y42" s="12">
        <f t="shared" si="95"/>
        <v>0.81537905315800219</v>
      </c>
      <c r="Z42" s="41">
        <f t="shared" si="95"/>
        <v>0.93113338794551881</v>
      </c>
      <c r="AA42" s="41">
        <f t="shared" si="95"/>
        <v>0.97264957505916561</v>
      </c>
      <c r="AB42" s="41">
        <f t="shared" si="95"/>
        <v>0.94162450466324277</v>
      </c>
      <c r="AC42" s="41">
        <f t="shared" si="95"/>
        <v>0.92170726509271772</v>
      </c>
    </row>
    <row r="43" spans="1:29" x14ac:dyDescent="0.2">
      <c r="B43" s="5" t="s">
        <v>87</v>
      </c>
      <c r="D43" s="27">
        <f>SUM(J43:M43)</f>
        <v>96537226</v>
      </c>
      <c r="E43" s="36">
        <f>SUM(N43:Q43)</f>
        <v>285949517</v>
      </c>
      <c r="F43" s="36">
        <f>SUM(R43:U43)</f>
        <v>267023188</v>
      </c>
      <c r="G43" s="36">
        <f>SUM(V43:Y43)</f>
        <v>146299565.29059139</v>
      </c>
      <c r="H43" s="36">
        <f>SUM(Z43:AC43)</f>
        <v>37788753</v>
      </c>
      <c r="J43" s="36"/>
      <c r="K43" s="36"/>
      <c r="L43" s="36">
        <v>57645356</v>
      </c>
      <c r="M43" s="36">
        <v>38891870</v>
      </c>
      <c r="N43" s="36">
        <v>115644106</v>
      </c>
      <c r="O43" s="36">
        <v>59577903</v>
      </c>
      <c r="P43" s="36">
        <v>56944264</v>
      </c>
      <c r="Q43" s="36">
        <v>53783244</v>
      </c>
      <c r="R43" s="36">
        <v>43021999</v>
      </c>
      <c r="S43" s="36">
        <v>44053148</v>
      </c>
      <c r="T43" s="6">
        <v>121665779</v>
      </c>
      <c r="U43" s="6">
        <v>58282262</v>
      </c>
      <c r="V43" s="6">
        <v>57634380.290591396</v>
      </c>
      <c r="W43" s="6">
        <v>23365816</v>
      </c>
      <c r="X43" s="6">
        <v>36576108</v>
      </c>
      <c r="Y43" s="6">
        <v>28723261</v>
      </c>
      <c r="Z43" s="6">
        <f>Z46-Z40</f>
        <v>13733848</v>
      </c>
      <c r="AA43" s="6">
        <f>AA46-AA40</f>
        <v>6771579</v>
      </c>
      <c r="AB43" s="6">
        <f>AB46-AB40</f>
        <v>9598789</v>
      </c>
      <c r="AC43" s="6">
        <f>AC46-AC40</f>
        <v>7684537</v>
      </c>
    </row>
    <row r="44" spans="1:29" s="38" customFormat="1" x14ac:dyDescent="0.2">
      <c r="A44" s="44"/>
      <c r="B44" s="13" t="s">
        <v>71</v>
      </c>
      <c r="D44" s="39">
        <f>D43/SUM(P43:Q43)-1</f>
        <v>-0.12815498385459911</v>
      </c>
      <c r="E44" s="12">
        <f>E43/F43-1</f>
        <v>7.0878971754318121E-2</v>
      </c>
      <c r="F44" s="12">
        <f>F43/G43-1</f>
        <v>0.82518100767844471</v>
      </c>
      <c r="G44" s="12">
        <f>G43/H43-1</f>
        <v>2.8715107982153154</v>
      </c>
      <c r="H44" s="12"/>
      <c r="J44" s="12">
        <f t="shared" ref="J44" si="96">J43/N43-1</f>
        <v>-1</v>
      </c>
      <c r="K44" s="12">
        <f t="shared" ref="K44" si="97">K43/O43-1</f>
        <v>-1</v>
      </c>
      <c r="L44" s="12">
        <f t="shared" ref="L44" si="98">L43/P43-1</f>
        <v>1.2311898525898979E-2</v>
      </c>
      <c r="M44" s="12">
        <f t="shared" ref="M44" si="99">M43/Q43-1</f>
        <v>-0.2768775717582227</v>
      </c>
      <c r="N44" s="12">
        <f t="shared" ref="N44:Y44" si="100">N43/R43-1</f>
        <v>1.6880226090842503</v>
      </c>
      <c r="O44" s="12">
        <f t="shared" si="100"/>
        <v>0.35240966207454694</v>
      </c>
      <c r="P44" s="12">
        <f t="shared" si="100"/>
        <v>-0.53196153866733553</v>
      </c>
      <c r="Q44" s="12">
        <f t="shared" si="100"/>
        <v>-7.7193606521311797E-2</v>
      </c>
      <c r="R44" s="12">
        <f t="shared" si="100"/>
        <v>-0.25353584469748891</v>
      </c>
      <c r="S44" s="12">
        <f t="shared" si="100"/>
        <v>0.88536741023724574</v>
      </c>
      <c r="T44" s="12">
        <f t="shared" si="100"/>
        <v>2.3263730247078231</v>
      </c>
      <c r="U44" s="12">
        <f t="shared" si="100"/>
        <v>1.029096278448328</v>
      </c>
      <c r="V44" s="12">
        <f t="shared" si="100"/>
        <v>3.1965209088225963</v>
      </c>
      <c r="W44" s="12">
        <f t="shared" si="100"/>
        <v>2.4505712773933523</v>
      </c>
      <c r="X44" s="12">
        <f t="shared" si="100"/>
        <v>2.8104919276796272</v>
      </c>
      <c r="Y44" s="12">
        <f t="shared" si="100"/>
        <v>2.7377998179981438</v>
      </c>
      <c r="Z44" s="41"/>
      <c r="AA44" s="41"/>
      <c r="AB44" s="41"/>
      <c r="AC44" s="41"/>
    </row>
    <row r="45" spans="1:29" x14ac:dyDescent="0.2">
      <c r="B45" s="11" t="s">
        <v>86</v>
      </c>
      <c r="D45" s="12">
        <f>D43/D46</f>
        <v>7.6592575911223565E-2</v>
      </c>
      <c r="E45" s="12">
        <f>E43/E46</f>
        <v>0.13341600866043662</v>
      </c>
      <c r="F45" s="12">
        <f>F43/F46</f>
        <v>0.149402468514582</v>
      </c>
      <c r="G45" s="12">
        <f>G43/G46</f>
        <v>0.10674730976274757</v>
      </c>
      <c r="H45" s="12">
        <f>H43/H46</f>
        <v>5.3253909925326068E-2</v>
      </c>
      <c r="I45" s="38"/>
      <c r="J45" s="12" t="e">
        <f t="shared" ref="J45:M45" si="101">J43/J46</f>
        <v>#DIV/0!</v>
      </c>
      <c r="K45" s="12" t="e">
        <f t="shared" si="101"/>
        <v>#DIV/0!</v>
      </c>
      <c r="L45" s="12">
        <f t="shared" si="101"/>
        <v>7.071449369087883E-2</v>
      </c>
      <c r="M45" s="12">
        <f t="shared" si="101"/>
        <v>8.735529358687881E-2</v>
      </c>
      <c r="N45" s="12">
        <f t="shared" ref="N45:O45" si="102">N43/N46</f>
        <v>0.20031790556198686</v>
      </c>
      <c r="O45" s="12">
        <f t="shared" si="102"/>
        <v>7.443667212970026E-2</v>
      </c>
      <c r="P45" s="12">
        <f t="shared" ref="P45:AC45" si="103">P43/P46</f>
        <v>9.8249510981734511E-2</v>
      </c>
      <c r="Q45" s="12">
        <f t="shared" si="103"/>
        <v>0.28913004758197891</v>
      </c>
      <c r="R45" s="12">
        <f t="shared" si="103"/>
        <v>9.5821611684132391E-2</v>
      </c>
      <c r="S45" s="12">
        <f t="shared" si="103"/>
        <v>7.6455334012990331E-2</v>
      </c>
      <c r="T45" s="12">
        <f t="shared" si="103"/>
        <v>0.26954921793752301</v>
      </c>
      <c r="U45" s="12">
        <f t="shared" si="103"/>
        <v>0.18756440336870486</v>
      </c>
      <c r="V45" s="12">
        <f t="shared" si="103"/>
        <v>0.14520876150814258</v>
      </c>
      <c r="W45" s="12">
        <f t="shared" si="103"/>
        <v>5.0839298900399489E-2</v>
      </c>
      <c r="X45" s="12">
        <f t="shared" si="103"/>
        <v>0.1020441572188148</v>
      </c>
      <c r="Y45" s="12">
        <f t="shared" si="103"/>
        <v>0.18462094684199784</v>
      </c>
      <c r="Z45" s="41">
        <f t="shared" si="103"/>
        <v>6.8866612054481205E-2</v>
      </c>
      <c r="AA45" s="41">
        <f t="shared" si="103"/>
        <v>2.7350424940834367E-2</v>
      </c>
      <c r="AB45" s="41">
        <f t="shared" si="103"/>
        <v>5.8375495336757233E-2</v>
      </c>
      <c r="AC45" s="41">
        <f t="shared" si="103"/>
        <v>7.8292734907282266E-2</v>
      </c>
    </row>
    <row r="46" spans="1:29" x14ac:dyDescent="0.2">
      <c r="B46" s="5" t="s">
        <v>88</v>
      </c>
      <c r="D46" s="27">
        <f>SUM(J46:M46)</f>
        <v>1260399260</v>
      </c>
      <c r="E46" s="4">
        <f>SUM(N46:Q46)</f>
        <v>2143292397</v>
      </c>
      <c r="F46" s="4">
        <f>SUM(R46:U46)</f>
        <v>1787274271</v>
      </c>
      <c r="G46" s="4">
        <f>SUM(V46:Y46)</f>
        <v>1370522269.982739</v>
      </c>
      <c r="H46" s="4">
        <f>SUM(Z46:AC46)</f>
        <v>709595841</v>
      </c>
      <c r="J46" s="4">
        <f t="shared" ref="J46:M46" si="104">J21</f>
        <v>0</v>
      </c>
      <c r="K46" s="4">
        <f t="shared" si="104"/>
        <v>0</v>
      </c>
      <c r="L46" s="4">
        <f t="shared" si="104"/>
        <v>815184455</v>
      </c>
      <c r="M46" s="4">
        <f t="shared" si="104"/>
        <v>445214805</v>
      </c>
      <c r="N46" s="4">
        <f t="shared" ref="N46:O46" si="105">N21</f>
        <v>577302891</v>
      </c>
      <c r="O46" s="4">
        <f t="shared" si="105"/>
        <v>800383753</v>
      </c>
      <c r="P46" s="4">
        <f t="shared" ref="P46:Y46" si="106">P21</f>
        <v>579588269</v>
      </c>
      <c r="Q46" s="4">
        <f t="shared" si="106"/>
        <v>186017484</v>
      </c>
      <c r="R46" s="4">
        <f t="shared" si="106"/>
        <v>448980123</v>
      </c>
      <c r="S46" s="4">
        <f t="shared" si="106"/>
        <v>576194566</v>
      </c>
      <c r="T46" s="4">
        <f t="shared" si="106"/>
        <v>451367583</v>
      </c>
      <c r="U46" s="4">
        <f t="shared" si="106"/>
        <v>310731999</v>
      </c>
      <c r="V46" s="4">
        <f t="shared" si="106"/>
        <v>396907043.98273897</v>
      </c>
      <c r="W46" s="6">
        <f t="shared" si="106"/>
        <v>459601460</v>
      </c>
      <c r="X46" s="6">
        <f t="shared" si="106"/>
        <v>358434123</v>
      </c>
      <c r="Y46" s="6">
        <f t="shared" si="106"/>
        <v>155579643</v>
      </c>
      <c r="Z46" s="6">
        <v>199426799</v>
      </c>
      <c r="AA46" s="6">
        <v>247585879</v>
      </c>
      <c r="AB46" s="6">
        <v>164431821</v>
      </c>
      <c r="AC46" s="6">
        <v>98151342</v>
      </c>
    </row>
    <row r="47" spans="1:29" x14ac:dyDescent="0.2">
      <c r="B47" s="5"/>
      <c r="D47" s="4"/>
      <c r="E47" s="4"/>
      <c r="F47" s="4"/>
      <c r="G47" s="4"/>
      <c r="H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6"/>
      <c r="X47" s="6"/>
      <c r="Y47" s="6"/>
      <c r="Z47" s="6"/>
      <c r="AA47" s="6"/>
      <c r="AB47" s="6"/>
      <c r="AC47" s="6"/>
    </row>
    <row r="48" spans="1:29" x14ac:dyDescent="0.2">
      <c r="B48" s="8" t="s">
        <v>89</v>
      </c>
      <c r="D48" s="4"/>
      <c r="E48" s="4"/>
      <c r="F48" s="4"/>
      <c r="G48" s="4"/>
      <c r="H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6"/>
      <c r="X48" s="6"/>
      <c r="Y48" s="6"/>
      <c r="Z48" s="6"/>
      <c r="AA48" s="6"/>
      <c r="AB48" s="6"/>
      <c r="AC48" s="6"/>
    </row>
    <row r="49" spans="1:29" x14ac:dyDescent="0.2">
      <c r="B49" s="5" t="s">
        <v>90</v>
      </c>
      <c r="D49" s="3">
        <f>D40/D11</f>
        <v>2979.1283583159275</v>
      </c>
      <c r="E49" s="3">
        <f>E40/E11</f>
        <v>3246.2289523449981</v>
      </c>
      <c r="F49" s="3">
        <f>F40/F11</f>
        <v>3873.6558035361654</v>
      </c>
      <c r="G49" s="3"/>
      <c r="H49" s="3"/>
      <c r="J49" s="3" t="e">
        <f t="shared" ref="J49:M49" si="107">J40/J11</f>
        <v>#DIV/0!</v>
      </c>
      <c r="K49" s="3" t="e">
        <f t="shared" si="107"/>
        <v>#DIV/0!</v>
      </c>
      <c r="L49" s="3">
        <f t="shared" si="107"/>
        <v>3079.2019242494453</v>
      </c>
      <c r="M49" s="3">
        <f t="shared" si="107"/>
        <v>2808.9298256529373</v>
      </c>
      <c r="N49" s="3">
        <f t="shared" ref="N49:O49" si="108">N40/N11</f>
        <v>3355.4197738141961</v>
      </c>
      <c r="O49" s="3">
        <f t="shared" si="108"/>
        <v>3020.0855711332979</v>
      </c>
      <c r="P49" s="3">
        <f t="shared" ref="P49:U49" si="109">P40/P11</f>
        <v>3372.788963532289</v>
      </c>
      <c r="Q49" s="3">
        <f t="shared" si="109"/>
        <v>3853.4281384776782</v>
      </c>
      <c r="R49" s="3">
        <f t="shared" si="109"/>
        <v>3983.183775191821</v>
      </c>
      <c r="S49" s="3">
        <f t="shared" si="109"/>
        <v>3691.3762538326005</v>
      </c>
      <c r="T49" s="3">
        <f t="shared" si="109"/>
        <v>3850.8918088697337</v>
      </c>
      <c r="U49" s="3">
        <f t="shared" si="109"/>
        <v>4154.4570483494063</v>
      </c>
      <c r="V49" s="3"/>
      <c r="W49" s="6"/>
      <c r="X49" s="6"/>
      <c r="Y49" s="6"/>
      <c r="Z49" s="6"/>
      <c r="AA49" s="6"/>
      <c r="AB49" s="6"/>
      <c r="AC49" s="6"/>
    </row>
    <row r="50" spans="1:29" x14ac:dyDescent="0.2">
      <c r="B50" s="13" t="s">
        <v>71</v>
      </c>
      <c r="D50" s="39">
        <f>D49/(SUM(P40:Q40)/SUM(P11:Q11))-1</f>
        <v>-0.13896281587389248</v>
      </c>
      <c r="E50" s="12">
        <f>E49/F49-1</f>
        <v>-0.16197279340575499</v>
      </c>
      <c r="F50" s="12"/>
      <c r="G50" s="12"/>
      <c r="H50" s="12"/>
      <c r="J50" s="12" t="e">
        <f t="shared" ref="J50:M50" si="110">J49/N49-1</f>
        <v>#DIV/0!</v>
      </c>
      <c r="K50" s="12" t="e">
        <f t="shared" si="110"/>
        <v>#DIV/0!</v>
      </c>
      <c r="L50" s="12">
        <f t="shared" si="110"/>
        <v>-8.7045777976981098E-2</v>
      </c>
      <c r="M50" s="12">
        <f t="shared" si="110"/>
        <v>-0.27105690706804686</v>
      </c>
      <c r="N50" s="12">
        <f>N49/R49-1</f>
        <v>-0.15760357462979302</v>
      </c>
      <c r="O50" s="12">
        <f>O49/S49-1</f>
        <v>-0.18185376849686608</v>
      </c>
      <c r="P50" s="12">
        <f>P49/T49-1</f>
        <v>-0.1241537984100809</v>
      </c>
      <c r="Q50" s="12">
        <f>Q49/U49-1</f>
        <v>-7.2459266365824782E-2</v>
      </c>
      <c r="R50" s="3"/>
      <c r="S50" s="3"/>
      <c r="T50" s="3"/>
      <c r="U50" s="3"/>
      <c r="V50" s="3"/>
      <c r="W50" s="6"/>
      <c r="X50" s="6"/>
      <c r="Y50" s="6"/>
      <c r="Z50" s="6"/>
      <c r="AA50" s="6"/>
      <c r="AB50" s="6"/>
      <c r="AC50" s="6"/>
    </row>
    <row r="51" spans="1:29" x14ac:dyDescent="0.2">
      <c r="B51" s="5" t="s">
        <v>91</v>
      </c>
      <c r="D51" s="3">
        <f>D43/D14</f>
        <v>8061.5637578288097</v>
      </c>
      <c r="E51" s="3">
        <f>E43/E14</f>
        <v>9693.8611770289517</v>
      </c>
      <c r="F51" s="3">
        <f>F43/F14</f>
        <v>9250.1190979318944</v>
      </c>
      <c r="G51" s="3"/>
      <c r="H51" s="3"/>
      <c r="J51" s="3" t="e">
        <f t="shared" ref="J51:M51" si="111">J43/J14</f>
        <v>#DIV/0!</v>
      </c>
      <c r="K51" s="3" t="e">
        <f t="shared" si="111"/>
        <v>#DIV/0!</v>
      </c>
      <c r="L51" s="3">
        <f t="shared" si="111"/>
        <v>8258.6469914040117</v>
      </c>
      <c r="M51" s="3">
        <f t="shared" si="111"/>
        <v>7786.1601601601606</v>
      </c>
      <c r="N51" s="3">
        <f t="shared" ref="N51:O51" si="112">N43/N14</f>
        <v>8979.2768072055278</v>
      </c>
      <c r="O51" s="3">
        <f t="shared" si="112"/>
        <v>10646.515904217298</v>
      </c>
      <c r="P51" s="3">
        <f t="shared" ref="P51:U51" si="113">P43/P14</f>
        <v>10995.223788376134</v>
      </c>
      <c r="Q51" s="3">
        <f t="shared" si="113"/>
        <v>9203.1560574948671</v>
      </c>
      <c r="R51" s="3">
        <f t="shared" si="113"/>
        <v>9924.3365628604388</v>
      </c>
      <c r="S51" s="3">
        <f t="shared" si="113"/>
        <v>8365.5807064185337</v>
      </c>
      <c r="T51" s="3">
        <f t="shared" si="113"/>
        <v>8849.7075210939765</v>
      </c>
      <c r="U51" s="3">
        <f t="shared" si="113"/>
        <v>10562.207683943458</v>
      </c>
      <c r="V51" s="3"/>
      <c r="W51" s="6"/>
      <c r="X51" s="6"/>
      <c r="Y51" s="6"/>
      <c r="Z51" s="6"/>
      <c r="AA51" s="6"/>
      <c r="AB51" s="6"/>
      <c r="AC51" s="6"/>
    </row>
    <row r="52" spans="1:29" x14ac:dyDescent="0.2">
      <c r="B52" s="13" t="s">
        <v>71</v>
      </c>
      <c r="D52" s="39">
        <f>D51/(SUM(P43:Q43)/SUM(P14:Q14))-1</f>
        <v>-0.19746575257029197</v>
      </c>
      <c r="E52" s="12">
        <f>E51/F51-1</f>
        <v>4.7971499004403784E-2</v>
      </c>
      <c r="F52" s="12"/>
      <c r="G52" s="12"/>
      <c r="H52" s="12"/>
      <c r="J52" s="12" t="e">
        <f t="shared" ref="J52:M52" si="114">J51/N51-1</f>
        <v>#DIV/0!</v>
      </c>
      <c r="K52" s="12" t="e">
        <f t="shared" si="114"/>
        <v>#DIV/0!</v>
      </c>
      <c r="L52" s="12">
        <f t="shared" si="114"/>
        <v>-0.24888777615105573</v>
      </c>
      <c r="M52" s="12">
        <f t="shared" si="114"/>
        <v>-0.1539684743453561</v>
      </c>
      <c r="N52" s="12">
        <f>N51/R51-1</f>
        <v>-9.5226491934139013E-2</v>
      </c>
      <c r="O52" s="12">
        <f>O51/S51-1</f>
        <v>0.27265712660553332</v>
      </c>
      <c r="P52" s="12">
        <f>P51/T51-1</f>
        <v>0.24243922888616942</v>
      </c>
      <c r="Q52" s="12">
        <f>Q51/U51-1</f>
        <v>-0.12867117056546851</v>
      </c>
      <c r="R52" s="4"/>
      <c r="S52" s="4"/>
      <c r="T52" s="4"/>
      <c r="U52" s="4"/>
      <c r="V52" s="4"/>
      <c r="W52" s="6"/>
      <c r="X52" s="6"/>
      <c r="Y52" s="6"/>
      <c r="Z52" s="6"/>
      <c r="AA52" s="6"/>
      <c r="AB52" s="6"/>
      <c r="AC52" s="6"/>
    </row>
    <row r="54" spans="1:29" x14ac:dyDescent="0.2">
      <c r="B54" s="8" t="s">
        <v>5</v>
      </c>
    </row>
    <row r="55" spans="1:29" x14ac:dyDescent="0.2">
      <c r="B55" s="5" t="s">
        <v>33</v>
      </c>
      <c r="D55" s="27">
        <f>SUM(J55:M55)</f>
        <v>1147012501</v>
      </c>
      <c r="E55" s="6">
        <f>SUM(N55:Q55)</f>
        <v>1885180256.5999999</v>
      </c>
      <c r="F55" s="6">
        <f>SUM(R55:U55)</f>
        <v>1589738547.9500003</v>
      </c>
      <c r="G55" s="6">
        <f>SUM(V55:Y55)</f>
        <v>1279155847</v>
      </c>
      <c r="H55" s="6">
        <f>SUM(Z55:AC55)</f>
        <v>714669718</v>
      </c>
      <c r="J55" s="6"/>
      <c r="K55" s="6"/>
      <c r="L55" s="6">
        <v>730010232</v>
      </c>
      <c r="M55" s="6">
        <v>417002269</v>
      </c>
      <c r="N55" s="6">
        <v>502944163.20999986</v>
      </c>
      <c r="O55" s="6">
        <v>707360744.15999997</v>
      </c>
      <c r="P55" s="6">
        <v>496852342.23000008</v>
      </c>
      <c r="Q55" s="6">
        <v>178023007</v>
      </c>
      <c r="R55" s="6">
        <v>395945844.95000017</v>
      </c>
      <c r="S55" s="6">
        <v>509226828.00000006</v>
      </c>
      <c r="T55" s="6">
        <v>405017981</v>
      </c>
      <c r="U55" s="6">
        <v>279547894</v>
      </c>
      <c r="V55" s="6">
        <v>369961904</v>
      </c>
      <c r="W55" s="6">
        <v>432008871</v>
      </c>
      <c r="X55" s="6">
        <v>326337890</v>
      </c>
      <c r="Y55" s="6">
        <v>150847182</v>
      </c>
      <c r="Z55" s="6">
        <v>209550877</v>
      </c>
      <c r="AA55" s="6">
        <v>241624965</v>
      </c>
      <c r="AB55" s="6">
        <v>166070279</v>
      </c>
      <c r="AC55" s="6">
        <v>97423597</v>
      </c>
    </row>
    <row r="56" spans="1:29" s="38" customFormat="1" x14ac:dyDescent="0.2">
      <c r="A56" s="44"/>
      <c r="B56" s="13" t="s">
        <v>71</v>
      </c>
      <c r="D56" s="39">
        <f>D55/SUM(P55:Q55)-1</f>
        <v>0.69959163912074351</v>
      </c>
      <c r="E56" s="12">
        <f>E55/F55-1</f>
        <v>0.18584295451033617</v>
      </c>
      <c r="F56" s="12">
        <f>F55/G55-1</f>
        <v>0.24280286227703129</v>
      </c>
      <c r="G56" s="12">
        <f>G55/H55-1</f>
        <v>0.78985594993406449</v>
      </c>
      <c r="H56" s="12"/>
      <c r="J56" s="12">
        <f t="shared" ref="J56" si="115">J55/N55-1</f>
        <v>-1</v>
      </c>
      <c r="K56" s="12">
        <f t="shared" ref="K56" si="116">K55/O55-1</f>
        <v>-1</v>
      </c>
      <c r="L56" s="12">
        <f t="shared" ref="L56" si="117">L55/P55-1</f>
        <v>0.46926998215109106</v>
      </c>
      <c r="M56" s="12">
        <f t="shared" ref="M56" si="118">M55/Q55-1</f>
        <v>1.3424066137698709</v>
      </c>
      <c r="N56" s="12">
        <f t="shared" ref="N56:Y56" si="119">N55/R55-1</f>
        <v>0.27023472938202286</v>
      </c>
      <c r="O56" s="12">
        <f t="shared" si="119"/>
        <v>0.38908774099388155</v>
      </c>
      <c r="P56" s="12">
        <f t="shared" si="119"/>
        <v>0.22674144244968741</v>
      </c>
      <c r="Q56" s="12">
        <f t="shared" si="119"/>
        <v>-0.36317528831034585</v>
      </c>
      <c r="R56" s="12">
        <f t="shared" si="119"/>
        <v>7.023409888711174E-2</v>
      </c>
      <c r="S56" s="12">
        <f t="shared" si="119"/>
        <v>0.17874160042421927</v>
      </c>
      <c r="T56" s="12">
        <f t="shared" si="119"/>
        <v>0.24110007881708118</v>
      </c>
      <c r="U56" s="12">
        <f t="shared" si="119"/>
        <v>0.85318605421478799</v>
      </c>
      <c r="V56" s="12">
        <f t="shared" si="119"/>
        <v>0.76549919187405746</v>
      </c>
      <c r="W56" s="12">
        <f t="shared" si="119"/>
        <v>0.78793143746549532</v>
      </c>
      <c r="X56" s="12">
        <f t="shared" si="119"/>
        <v>0.96505896157373239</v>
      </c>
      <c r="Y56" s="12">
        <f t="shared" si="119"/>
        <v>0.54836391433997256</v>
      </c>
      <c r="Z56" s="41"/>
      <c r="AA56" s="41"/>
      <c r="AB56" s="41"/>
      <c r="AC56" s="41"/>
    </row>
    <row r="57" spans="1:29" x14ac:dyDescent="0.2">
      <c r="B57" s="5" t="s">
        <v>92</v>
      </c>
      <c r="D57" s="6">
        <f>D55/D17</f>
        <v>2848.6801118597682</v>
      </c>
      <c r="E57" s="6">
        <f>E55/E17</f>
        <v>3133.3399649631347</v>
      </c>
      <c r="F57" s="6">
        <f>F55/F17</f>
        <v>3773.1793147111744</v>
      </c>
      <c r="G57" s="6">
        <f>G55/G17</f>
        <v>3766.8208165849492</v>
      </c>
      <c r="H57" s="6">
        <f>H55/H17</f>
        <v>3772.0010239250105</v>
      </c>
      <c r="J57" s="6" t="e">
        <f t="shared" ref="J57:M57" si="120">J55/J17</f>
        <v>#DIV/0!</v>
      </c>
      <c r="K57" s="6" t="e">
        <f t="shared" si="120"/>
        <v>#DIV/0!</v>
      </c>
      <c r="L57" s="6">
        <f t="shared" si="120"/>
        <v>2885.438746551356</v>
      </c>
      <c r="M57" s="6">
        <f t="shared" si="120"/>
        <v>2786.5356200175074</v>
      </c>
      <c r="N57" s="6">
        <f t="shared" ref="N57:O57" si="121">N55/N17</f>
        <v>3342.5990310703478</v>
      </c>
      <c r="O57" s="6">
        <f t="shared" si="121"/>
        <v>2819.4171293281092</v>
      </c>
      <c r="P57" s="6">
        <f t="shared" ref="P57:AC57" si="122">P55/P17</f>
        <v>3102.6511023617136</v>
      </c>
      <c r="Q57" s="6">
        <f t="shared" si="122"/>
        <v>4432.8437998007967</v>
      </c>
      <c r="R57" s="6">
        <f t="shared" si="122"/>
        <v>3726.443911701318</v>
      </c>
      <c r="S57" s="6">
        <f t="shared" si="122"/>
        <v>3407.9319787985869</v>
      </c>
      <c r="T57" s="6">
        <f t="shared" si="122"/>
        <v>4076.0628088361091</v>
      </c>
      <c r="U57" s="6">
        <f t="shared" si="122"/>
        <v>4217.4264377527006</v>
      </c>
      <c r="V57" s="6">
        <f t="shared" si="122"/>
        <v>3952.1199858990931</v>
      </c>
      <c r="W57" s="6">
        <f t="shared" si="122"/>
        <v>3571.4723836608496</v>
      </c>
      <c r="X57" s="6">
        <f t="shared" si="122"/>
        <v>3739.0195808842905</v>
      </c>
      <c r="Y57" s="6">
        <f t="shared" si="122"/>
        <v>3997.6462076641756</v>
      </c>
      <c r="Z57" s="6">
        <f t="shared" si="122"/>
        <v>3982.4941464897943</v>
      </c>
      <c r="AA57" s="6">
        <f t="shared" si="122"/>
        <v>3522.5892583791351</v>
      </c>
      <c r="AB57" s="6">
        <f t="shared" si="122"/>
        <v>3694.8845058514662</v>
      </c>
      <c r="AC57" s="6">
        <f t="shared" si="122"/>
        <v>4179.4764907764911</v>
      </c>
    </row>
    <row r="58" spans="1:29" s="38" customFormat="1" x14ac:dyDescent="0.2">
      <c r="A58" s="44"/>
      <c r="B58" s="13" t="s">
        <v>71</v>
      </c>
      <c r="D58" s="39">
        <f>D57/(SUM(P55:Q55)/SUM(P17:Q17))-1</f>
        <v>-0.15453286344463835</v>
      </c>
      <c r="E58" s="12">
        <f>E57/F57-1</f>
        <v>-0.16957565394609864</v>
      </c>
      <c r="F58" s="12">
        <f>F57/G57-1</f>
        <v>1.68802776554422E-3</v>
      </c>
      <c r="G58" s="12">
        <f>G57/H57-1</f>
        <v>-1.3733313716524087E-3</v>
      </c>
      <c r="H58" s="12"/>
      <c r="J58" s="12" t="e">
        <f t="shared" ref="J58" si="123">J57/N57-1</f>
        <v>#DIV/0!</v>
      </c>
      <c r="K58" s="12" t="e">
        <f t="shared" ref="K58" si="124">K57/O57-1</f>
        <v>#DIV/0!</v>
      </c>
      <c r="L58" s="12">
        <f t="shared" ref="L58" si="125">L57/P57-1</f>
        <v>-7.0008630891503443E-2</v>
      </c>
      <c r="M58" s="12">
        <f t="shared" ref="M58" si="126">M57/Q57-1</f>
        <v>-0.37138871887551528</v>
      </c>
      <c r="N58" s="12">
        <f t="shared" ref="N58:Y58" si="127">N57/R57-1</f>
        <v>-0.10300567772553026</v>
      </c>
      <c r="O58" s="12">
        <f t="shared" si="127"/>
        <v>-0.17268972888301293</v>
      </c>
      <c r="P58" s="12">
        <f t="shared" si="127"/>
        <v>-0.23881175343133298</v>
      </c>
      <c r="Q58" s="12">
        <f t="shared" si="127"/>
        <v>5.107791806865114E-2</v>
      </c>
      <c r="R58" s="12">
        <f t="shared" si="127"/>
        <v>-5.7102536107955348E-2</v>
      </c>
      <c r="S58" s="12">
        <f t="shared" si="127"/>
        <v>-4.5790751626820558E-2</v>
      </c>
      <c r="T58" s="12">
        <f t="shared" si="127"/>
        <v>9.0142140382187153E-2</v>
      </c>
      <c r="U58" s="12">
        <f t="shared" si="127"/>
        <v>5.4977408873043476E-2</v>
      </c>
      <c r="V58" s="12">
        <f t="shared" si="127"/>
        <v>-7.6269190797112474E-3</v>
      </c>
      <c r="W58" s="12">
        <f t="shared" si="127"/>
        <v>1.3877043758490082E-2</v>
      </c>
      <c r="X58" s="12">
        <f t="shared" si="127"/>
        <v>1.1944913288339354E-2</v>
      </c>
      <c r="Y58" s="12">
        <f t="shared" si="127"/>
        <v>-4.3505516423788748E-2</v>
      </c>
      <c r="Z58" s="41"/>
      <c r="AA58" s="41"/>
      <c r="AB58" s="41"/>
      <c r="AC58" s="41"/>
    </row>
    <row r="59" spans="1:29" x14ac:dyDescent="0.2">
      <c r="D59" s="9"/>
      <c r="E59" s="9"/>
      <c r="F59" s="9"/>
      <c r="G59" s="9"/>
      <c r="H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6"/>
      <c r="X59" s="6"/>
      <c r="Y59" s="6"/>
      <c r="Z59" s="6"/>
      <c r="AA59" s="6"/>
      <c r="AB59" s="6"/>
      <c r="AC59" s="6"/>
    </row>
    <row r="60" spans="1:29" x14ac:dyDescent="0.2">
      <c r="B60" s="8" t="s">
        <v>4</v>
      </c>
      <c r="D60" s="9">
        <f>(D27-D55)/D27</f>
        <v>0.2312668957124546</v>
      </c>
      <c r="E60" s="9">
        <f>(E27-E55)/E27</f>
        <v>0.22875339669324454</v>
      </c>
      <c r="F60" s="9">
        <f>(F27-F55)/F27</f>
        <v>0.23433661180211518</v>
      </c>
      <c r="G60" s="9">
        <f>(G27-G55)/G27</f>
        <v>0.13440788326552006</v>
      </c>
      <c r="H60" s="9">
        <f>(H27-H55)/H27</f>
        <v>7.1095084444511486E-2</v>
      </c>
      <c r="J60" s="9" t="e">
        <f t="shared" ref="J60:M60" si="128">(J27-J55)/J27</f>
        <v>#DIV/0!</v>
      </c>
      <c r="K60" s="9" t="e">
        <f t="shared" si="128"/>
        <v>#DIV/0!</v>
      </c>
      <c r="L60" s="9">
        <f t="shared" si="128"/>
        <v>0.22729390018159504</v>
      </c>
      <c r="M60" s="9">
        <f t="shared" si="128"/>
        <v>0.23812459158470436</v>
      </c>
      <c r="N60" s="9">
        <f t="shared" ref="N60" si="129">(N27-N55)/N27</f>
        <v>0.25155957819036318</v>
      </c>
      <c r="O60" s="9">
        <f t="shared" ref="O60:AC60" si="130">(O27-O55)/O27</f>
        <v>0.20917942788073457</v>
      </c>
      <c r="P60" s="9">
        <f t="shared" si="130"/>
        <v>0.22960795000843562</v>
      </c>
      <c r="Q60" s="9">
        <f t="shared" si="130"/>
        <v>0.2357576252903166</v>
      </c>
      <c r="R60" s="9">
        <f t="shared" si="130"/>
        <v>0.26144182076014544</v>
      </c>
      <c r="S60" s="9">
        <f t="shared" si="130"/>
        <v>0.22190979373206357</v>
      </c>
      <c r="T60" s="9">
        <f t="shared" si="130"/>
        <v>0.23654340871691379</v>
      </c>
      <c r="U60" s="9">
        <f t="shared" si="130"/>
        <v>0.21302817946189359</v>
      </c>
      <c r="V60" s="9">
        <f t="shared" si="130"/>
        <v>0.13460232908013792</v>
      </c>
      <c r="W60" s="9">
        <f t="shared" si="130"/>
        <v>0.12406417708865609</v>
      </c>
      <c r="X60" s="9">
        <f t="shared" si="130"/>
        <v>0.15072870415425169</v>
      </c>
      <c r="Y60" s="9">
        <f t="shared" si="130"/>
        <v>0.12715756388892019</v>
      </c>
      <c r="Z60" s="9">
        <f t="shared" si="130"/>
        <v>4.4217845937574309E-2</v>
      </c>
      <c r="AA60" s="9">
        <f t="shared" si="130"/>
        <v>8.837383945351153E-2</v>
      </c>
      <c r="AB60" s="9">
        <f t="shared" si="130"/>
        <v>7.3350953455094195E-2</v>
      </c>
      <c r="AC60" s="9">
        <f t="shared" si="130"/>
        <v>7.9679384303112374E-2</v>
      </c>
    </row>
    <row r="61" spans="1:29" x14ac:dyDescent="0.2">
      <c r="D61" s="9"/>
      <c r="E61" s="9"/>
      <c r="F61" s="9"/>
      <c r="G61" s="9"/>
      <c r="H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x14ac:dyDescent="0.2">
      <c r="B62" s="8" t="s">
        <v>3</v>
      </c>
    </row>
    <row r="63" spans="1:29" x14ac:dyDescent="0.2">
      <c r="B63" s="5" t="s">
        <v>34</v>
      </c>
      <c r="D63" s="27">
        <f>SUM(J63:M63)</f>
        <v>142391875</v>
      </c>
      <c r="E63" s="6">
        <f>SUM(N63:Q63)</f>
        <v>200761383</v>
      </c>
      <c r="F63" s="6">
        <f>SUM(R63:U63)</f>
        <v>182872514</v>
      </c>
      <c r="G63" s="6">
        <f>SUM(V63:Y63)</f>
        <v>150150872</v>
      </c>
      <c r="H63" s="6">
        <f>SUM(Z63:AC63)</f>
        <v>83064894</v>
      </c>
      <c r="I63" s="10"/>
      <c r="J63" s="6"/>
      <c r="K63" s="6"/>
      <c r="L63" s="6">
        <v>68873391</v>
      </c>
      <c r="M63" s="6">
        <v>73518484</v>
      </c>
      <c r="N63" s="6">
        <v>60147102</v>
      </c>
      <c r="O63" s="6">
        <v>50837916</v>
      </c>
      <c r="P63" s="6">
        <v>45603755</v>
      </c>
      <c r="Q63" s="6">
        <v>44172610</v>
      </c>
      <c r="R63" s="6">
        <v>48879563</v>
      </c>
      <c r="S63" s="6">
        <v>57130290</v>
      </c>
      <c r="T63" s="6">
        <v>47040468</v>
      </c>
      <c r="U63" s="6">
        <v>29822193</v>
      </c>
      <c r="V63" s="6">
        <v>41802946</v>
      </c>
      <c r="W63" s="6">
        <v>38118554</v>
      </c>
      <c r="X63" s="6">
        <v>50968566</v>
      </c>
      <c r="Y63" s="6">
        <v>19260806</v>
      </c>
      <c r="Z63" s="6">
        <v>24525340</v>
      </c>
      <c r="AA63" s="6">
        <v>22687662</v>
      </c>
      <c r="AB63" s="6">
        <v>20358777</v>
      </c>
      <c r="AC63" s="6">
        <v>15493115</v>
      </c>
    </row>
    <row r="64" spans="1:29" x14ac:dyDescent="0.2">
      <c r="B64" s="11" t="s">
        <v>93</v>
      </c>
      <c r="D64" s="12">
        <f>D63/D27</f>
        <v>9.5431695817301404E-2</v>
      </c>
      <c r="E64" s="12">
        <f>E63/E27</f>
        <v>8.2133543554699998E-2</v>
      </c>
      <c r="F64" s="12">
        <f>F63/F27</f>
        <v>8.8076614143918291E-2</v>
      </c>
      <c r="G64" s="12">
        <f>G63/G27</f>
        <v>0.10160561078528843</v>
      </c>
      <c r="H64" s="12">
        <f>H63/H27</f>
        <v>0.10796510108561169</v>
      </c>
      <c r="I64" s="38"/>
      <c r="J64" s="12" t="e">
        <f t="shared" ref="J64:M64" si="131">J63/J27</f>
        <v>#DIV/0!</v>
      </c>
      <c r="K64" s="12" t="e">
        <f t="shared" si="131"/>
        <v>#DIV/0!</v>
      </c>
      <c r="L64" s="12">
        <f t="shared" si="131"/>
        <v>7.2901566317878724E-2</v>
      </c>
      <c r="M64" s="12">
        <f t="shared" si="131"/>
        <v>0.13432043225542586</v>
      </c>
      <c r="N64" s="12">
        <f t="shared" ref="N64:AC64" si="132">N63/N27</f>
        <v>8.9506004213654636E-2</v>
      </c>
      <c r="O64" s="12">
        <f t="shared" si="132"/>
        <v>5.6836161956108459E-2</v>
      </c>
      <c r="P64" s="12">
        <f t="shared" si="132"/>
        <v>7.0710686688278887E-2</v>
      </c>
      <c r="Q64" s="12">
        <f t="shared" si="132"/>
        <v>0.1896304355960278</v>
      </c>
      <c r="R64" s="12">
        <f t="shared" si="132"/>
        <v>9.1175097584061032E-2</v>
      </c>
      <c r="S64" s="12">
        <f t="shared" si="132"/>
        <v>8.7294142189710044E-2</v>
      </c>
      <c r="T64" s="12">
        <f t="shared" si="132"/>
        <v>8.8671014711421164E-2</v>
      </c>
      <c r="U64" s="12">
        <f t="shared" si="132"/>
        <v>8.3954220444417915E-2</v>
      </c>
      <c r="V64" s="12">
        <f t="shared" si="132"/>
        <v>9.7783506125508443E-2</v>
      </c>
      <c r="W64" s="12">
        <f t="shared" si="132"/>
        <v>7.7288706801070528E-2</v>
      </c>
      <c r="X64" s="12">
        <f t="shared" si="132"/>
        <v>0.1326420909757661</v>
      </c>
      <c r="Y64" s="12">
        <f t="shared" si="132"/>
        <v>0.11144821273825919</v>
      </c>
      <c r="Z64" s="41">
        <f t="shared" si="132"/>
        <v>0.11186248719118159</v>
      </c>
      <c r="AA64" s="41">
        <f t="shared" si="132"/>
        <v>8.559821705855794E-2</v>
      </c>
      <c r="AB64" s="41">
        <f t="shared" si="132"/>
        <v>0.11359914254055271</v>
      </c>
      <c r="AC64" s="41">
        <f t="shared" si="132"/>
        <v>0.14635707954678254</v>
      </c>
    </row>
    <row r="65" spans="2:29" x14ac:dyDescent="0.2">
      <c r="B65" s="5" t="s">
        <v>35</v>
      </c>
      <c r="D65" s="27">
        <f>SUM(J65:M65)</f>
        <v>56456917</v>
      </c>
      <c r="E65" s="6">
        <f>SUM(N65:Q65)</f>
        <v>105335357</v>
      </c>
      <c r="F65" s="6">
        <f>SUM(R65:U65)</f>
        <v>67187348</v>
      </c>
      <c r="G65" s="6">
        <f>SUM(V65:Y65)</f>
        <v>91811892</v>
      </c>
      <c r="H65" s="6">
        <f>SUM(Z65:AC65)</f>
        <v>39492743</v>
      </c>
      <c r="I65" s="10"/>
      <c r="J65" s="6"/>
      <c r="K65" s="6"/>
      <c r="L65" s="6">
        <v>30847683</v>
      </c>
      <c r="M65" s="6">
        <v>25609234</v>
      </c>
      <c r="N65" s="6">
        <v>29723694</v>
      </c>
      <c r="O65" s="6">
        <v>28899391</v>
      </c>
      <c r="P65" s="6">
        <v>23976687</v>
      </c>
      <c r="Q65" s="6">
        <v>22735585</v>
      </c>
      <c r="R65" s="6">
        <v>19089544</v>
      </c>
      <c r="S65" s="6">
        <v>17061618</v>
      </c>
      <c r="T65" s="6">
        <v>16703606</v>
      </c>
      <c r="U65" s="6">
        <v>14332580</v>
      </c>
      <c r="V65" s="6">
        <v>22105334</v>
      </c>
      <c r="W65" s="6">
        <v>13652474</v>
      </c>
      <c r="X65" s="6">
        <v>45937014</v>
      </c>
      <c r="Y65" s="6">
        <v>10117070</v>
      </c>
      <c r="Z65" s="6">
        <v>8724895</v>
      </c>
      <c r="AA65" s="6">
        <v>9601810</v>
      </c>
      <c r="AB65" s="6">
        <v>10785035</v>
      </c>
      <c r="AC65" s="6">
        <v>10381003</v>
      </c>
    </row>
    <row r="66" spans="2:29" x14ac:dyDescent="0.2">
      <c r="B66" s="11" t="s">
        <v>93</v>
      </c>
      <c r="D66" s="12">
        <f>D65/D27</f>
        <v>3.7837687929361367E-2</v>
      </c>
      <c r="E66" s="12">
        <f>E65/E27</f>
        <v>4.309377631658063E-2</v>
      </c>
      <c r="F66" s="12">
        <f>F65/F27</f>
        <v>3.2359341465329011E-2</v>
      </c>
      <c r="G66" s="12">
        <f>G65/G27</f>
        <v>6.2128199721763429E-2</v>
      </c>
      <c r="H66" s="12">
        <f>H65/H27</f>
        <v>5.1331408310026659E-2</v>
      </c>
      <c r="I66" s="38"/>
      <c r="J66" s="12" t="e">
        <f t="shared" ref="J66:M66" si="133">J65/J27</f>
        <v>#DIV/0!</v>
      </c>
      <c r="K66" s="12" t="e">
        <f t="shared" si="133"/>
        <v>#DIV/0!</v>
      </c>
      <c r="L66" s="12">
        <f t="shared" si="133"/>
        <v>3.2651861267835647E-2</v>
      </c>
      <c r="M66" s="12">
        <f t="shared" si="133"/>
        <v>4.6788823618973824E-2</v>
      </c>
      <c r="N66" s="12">
        <f t="shared" ref="N66:AC66" si="134">N65/N27</f>
        <v>4.4232373496721107E-2</v>
      </c>
      <c r="O66" s="12">
        <f t="shared" si="134"/>
        <v>3.2309162069289056E-2</v>
      </c>
      <c r="P66" s="12">
        <f t="shared" si="134"/>
        <v>3.7176938659545238E-2</v>
      </c>
      <c r="Q66" s="12">
        <f t="shared" si="134"/>
        <v>9.7602538928094035E-2</v>
      </c>
      <c r="R66" s="12">
        <f t="shared" si="134"/>
        <v>3.5607745450490766E-2</v>
      </c>
      <c r="S66" s="12">
        <f t="shared" si="134"/>
        <v>2.606987130081987E-2</v>
      </c>
      <c r="T66" s="12">
        <f t="shared" si="134"/>
        <v>3.1486202334546985E-2</v>
      </c>
      <c r="U66" s="12">
        <f t="shared" si="134"/>
        <v>4.0348494185429469E-2</v>
      </c>
      <c r="V66" s="12">
        <f t="shared" si="134"/>
        <v>5.1707768696383501E-2</v>
      </c>
      <c r="W66" s="12">
        <f t="shared" si="134"/>
        <v>2.7681586769929378E-2</v>
      </c>
      <c r="X66" s="12">
        <f t="shared" si="134"/>
        <v>0.11954783248449723</v>
      </c>
      <c r="Y66" s="12">
        <f t="shared" si="134"/>
        <v>5.8540092748343965E-2</v>
      </c>
      <c r="Z66" s="41">
        <f t="shared" si="134"/>
        <v>3.9795103969278482E-2</v>
      </c>
      <c r="AA66" s="41">
        <f t="shared" si="134"/>
        <v>3.6226642328109092E-2</v>
      </c>
      <c r="AB66" s="41">
        <f t="shared" si="134"/>
        <v>6.0178994458746214E-2</v>
      </c>
      <c r="AC66" s="41">
        <f t="shared" si="134"/>
        <v>9.8065061922433819E-2</v>
      </c>
    </row>
    <row r="67" spans="2:29" x14ac:dyDescent="0.2">
      <c r="B67" s="5" t="s">
        <v>36</v>
      </c>
      <c r="D67" s="27">
        <f>SUM(J67:M67)</f>
        <v>68499223</v>
      </c>
      <c r="E67" s="6">
        <f>SUM(N67:Q67)</f>
        <v>104858814</v>
      </c>
      <c r="F67" s="6">
        <f>SUM(R67:U67)</f>
        <v>79615561</v>
      </c>
      <c r="G67" s="6">
        <f>SUM(V67:Y67)</f>
        <v>272464481</v>
      </c>
      <c r="H67" s="6">
        <f>SUM(Z67:AC67)</f>
        <v>74799105</v>
      </c>
      <c r="I67" s="10"/>
      <c r="J67" s="6"/>
      <c r="K67" s="6"/>
      <c r="L67" s="6">
        <v>37185424</v>
      </c>
      <c r="M67" s="6">
        <v>31313799</v>
      </c>
      <c r="N67" s="6">
        <v>30078909</v>
      </c>
      <c r="O67" s="6">
        <v>27520025</v>
      </c>
      <c r="P67" s="6">
        <v>23010638</v>
      </c>
      <c r="Q67" s="6">
        <v>24249242</v>
      </c>
      <c r="R67" s="6">
        <v>26265063</v>
      </c>
      <c r="S67" s="6">
        <v>12755041</v>
      </c>
      <c r="T67" s="6">
        <v>17571121</v>
      </c>
      <c r="U67" s="6">
        <v>23024336</v>
      </c>
      <c r="V67" s="6">
        <v>27031959</v>
      </c>
      <c r="W67" s="6">
        <v>11712740</v>
      </c>
      <c r="X67" s="6">
        <v>213728908</v>
      </c>
      <c r="Y67" s="6">
        <v>19990874</v>
      </c>
      <c r="Z67" s="6">
        <v>19195612</v>
      </c>
      <c r="AA67" s="6">
        <v>18392976</v>
      </c>
      <c r="AB67" s="6">
        <v>18341610</v>
      </c>
      <c r="AC67" s="6">
        <v>18868907</v>
      </c>
    </row>
    <row r="68" spans="2:29" x14ac:dyDescent="0.2">
      <c r="B68" s="11" t="s">
        <v>93</v>
      </c>
      <c r="D68" s="12">
        <f>D67/D27</f>
        <v>4.5908497328639691E-2</v>
      </c>
      <c r="E68" s="12">
        <f>E67/E27</f>
        <v>4.2898817681302708E-2</v>
      </c>
      <c r="F68" s="12">
        <f>F67/F27</f>
        <v>3.834512301858873E-2</v>
      </c>
      <c r="G68" s="12">
        <f>G67/G27</f>
        <v>0.18437402088015589</v>
      </c>
      <c r="H68" s="12">
        <f>H67/H27</f>
        <v>9.7221492059428663E-2</v>
      </c>
      <c r="I68" s="38"/>
      <c r="J68" s="12" t="e">
        <f t="shared" ref="J68:M68" si="135">J67/J27</f>
        <v>#DIV/0!</v>
      </c>
      <c r="K68" s="12" t="e">
        <f t="shared" si="135"/>
        <v>#DIV/0!</v>
      </c>
      <c r="L68" s="12">
        <f t="shared" si="135"/>
        <v>3.936027563670328E-2</v>
      </c>
      <c r="M68" s="12">
        <f t="shared" si="135"/>
        <v>5.7211231630395459E-2</v>
      </c>
      <c r="N68" s="12">
        <f t="shared" ref="N68:AC68" si="136">N67/N27</f>
        <v>4.4760975444770958E-2</v>
      </c>
      <c r="O68" s="12">
        <f t="shared" si="136"/>
        <v>3.0767047924154751E-2</v>
      </c>
      <c r="P68" s="12">
        <f t="shared" si="136"/>
        <v>3.5679035950337959E-2</v>
      </c>
      <c r="Q68" s="12">
        <f t="shared" si="136"/>
        <v>0.10410058005025043</v>
      </c>
      <c r="R68" s="12">
        <f t="shared" si="136"/>
        <v>4.8992248193309558E-2</v>
      </c>
      <c r="S68" s="12">
        <f t="shared" si="136"/>
        <v>1.9489492573721949E-2</v>
      </c>
      <c r="T68" s="12">
        <f t="shared" si="136"/>
        <v>3.3121463176921648E-2</v>
      </c>
      <c r="U68" s="12">
        <f t="shared" si="136"/>
        <v>6.4817170894519646E-2</v>
      </c>
      <c r="V68" s="12">
        <f t="shared" si="136"/>
        <v>6.3231900652671535E-2</v>
      </c>
      <c r="W68" s="12">
        <f t="shared" si="136"/>
        <v>2.3748606195743177E-2</v>
      </c>
      <c r="X68" s="12">
        <f t="shared" si="136"/>
        <v>0.55621437846784116</v>
      </c>
      <c r="Y68" s="12">
        <f t="shared" si="136"/>
        <v>0.11567258288026651</v>
      </c>
      <c r="Z68" s="41">
        <f t="shared" si="136"/>
        <v>8.7553073738300541E-2</v>
      </c>
      <c r="AA68" s="41">
        <f t="shared" si="136"/>
        <v>6.9394808156117926E-2</v>
      </c>
      <c r="AB68" s="41">
        <f t="shared" si="136"/>
        <v>0.10234363138872375</v>
      </c>
      <c r="AC68" s="41">
        <f t="shared" si="136"/>
        <v>0.17824679690041945</v>
      </c>
    </row>
    <row r="69" spans="2:29" x14ac:dyDescent="0.2">
      <c r="B69" s="5" t="s">
        <v>37</v>
      </c>
      <c r="D69" s="27">
        <f>SUM(J69:M69)</f>
        <v>267348015</v>
      </c>
      <c r="E69" s="6">
        <f>SUM(N69:Q69)</f>
        <v>410955554</v>
      </c>
      <c r="F69" s="6">
        <f>SUM(R69:U69)</f>
        <v>329675423</v>
      </c>
      <c r="G69" s="6">
        <f>SUM(V69:Y69)</f>
        <v>514427245</v>
      </c>
      <c r="H69" s="6">
        <f>SUM(Z69:AC69)</f>
        <v>197356742</v>
      </c>
      <c r="I69" s="10"/>
      <c r="J69" s="6">
        <f t="shared" ref="J69:M69" si="137">J67+J65+J63</f>
        <v>0</v>
      </c>
      <c r="K69" s="6">
        <f t="shared" si="137"/>
        <v>0</v>
      </c>
      <c r="L69" s="6">
        <f t="shared" si="137"/>
        <v>136906498</v>
      </c>
      <c r="M69" s="6">
        <f t="shared" si="137"/>
        <v>130441517</v>
      </c>
      <c r="N69" s="6">
        <f t="shared" ref="N69:O69" si="138">N67+N65+N63</f>
        <v>119949705</v>
      </c>
      <c r="O69" s="6">
        <f t="shared" si="138"/>
        <v>107257332</v>
      </c>
      <c r="P69" s="6">
        <f t="shared" ref="P69:W69" si="139">P67+P65+P63</f>
        <v>92591080</v>
      </c>
      <c r="Q69" s="6">
        <f t="shared" si="139"/>
        <v>91157437</v>
      </c>
      <c r="R69" s="6">
        <f t="shared" si="139"/>
        <v>94234170</v>
      </c>
      <c r="S69" s="6">
        <f t="shared" si="139"/>
        <v>86946949</v>
      </c>
      <c r="T69" s="6">
        <f t="shared" si="139"/>
        <v>81315195</v>
      </c>
      <c r="U69" s="6">
        <f t="shared" si="139"/>
        <v>67179109</v>
      </c>
      <c r="V69" s="6">
        <f t="shared" si="139"/>
        <v>90940239</v>
      </c>
      <c r="W69" s="6">
        <f t="shared" si="139"/>
        <v>63483768</v>
      </c>
      <c r="X69" s="6">
        <f t="shared" ref="X69" si="140">X67+X65+X63</f>
        <v>310634488</v>
      </c>
      <c r="Y69" s="6">
        <f>Y67+Y65+Y63</f>
        <v>49368750</v>
      </c>
      <c r="Z69" s="6">
        <f>Z67+Z65+Z63</f>
        <v>52445847</v>
      </c>
      <c r="AA69" s="6">
        <f>AA67+AA65+AA63</f>
        <v>50682448</v>
      </c>
      <c r="AB69" s="6">
        <f>AB67+AB65+AB63</f>
        <v>49485422</v>
      </c>
      <c r="AC69" s="6">
        <f>AC67+AC65+AC63</f>
        <v>44743025</v>
      </c>
    </row>
    <row r="70" spans="2:29" x14ac:dyDescent="0.2">
      <c r="B70" s="11" t="s">
        <v>93</v>
      </c>
      <c r="D70" s="12">
        <f>D69/D27</f>
        <v>0.17917788107530247</v>
      </c>
      <c r="E70" s="12">
        <f>E69/E27</f>
        <v>0.16812613755258332</v>
      </c>
      <c r="F70" s="12">
        <f>F69/F27</f>
        <v>0.15878107862783603</v>
      </c>
      <c r="G70" s="12">
        <f>G69/G27</f>
        <v>0.34810783138720774</v>
      </c>
      <c r="H70" s="12">
        <f>H69/H27</f>
        <v>0.25651800145506704</v>
      </c>
      <c r="I70" s="38"/>
      <c r="J70" s="12" t="e">
        <f t="shared" ref="J70:M70" si="141">J69/J27</f>
        <v>#DIV/0!</v>
      </c>
      <c r="K70" s="12" t="e">
        <f t="shared" si="141"/>
        <v>#DIV/0!</v>
      </c>
      <c r="L70" s="12">
        <f t="shared" si="141"/>
        <v>0.14491370322241764</v>
      </c>
      <c r="M70" s="12">
        <f t="shared" si="141"/>
        <v>0.23832048750479515</v>
      </c>
      <c r="N70" s="12">
        <f t="shared" ref="N70:O70" si="142">N69/N27</f>
        <v>0.1784993531551467</v>
      </c>
      <c r="O70" s="12">
        <f t="shared" si="142"/>
        <v>0.11991237194955226</v>
      </c>
      <c r="P70" s="12">
        <f t="shared" ref="P70:AC70" si="143">P69/P27</f>
        <v>0.14356666129816209</v>
      </c>
      <c r="Q70" s="12">
        <f t="shared" si="143"/>
        <v>0.39133355457437224</v>
      </c>
      <c r="R70" s="12">
        <f t="shared" si="143"/>
        <v>0.17577509122786136</v>
      </c>
      <c r="S70" s="12">
        <f t="shared" si="143"/>
        <v>0.13285350606425186</v>
      </c>
      <c r="T70" s="12">
        <f t="shared" si="143"/>
        <v>0.15327868022288979</v>
      </c>
      <c r="U70" s="12">
        <f t="shared" si="143"/>
        <v>0.18911988552436704</v>
      </c>
      <c r="V70" s="12">
        <f t="shared" si="143"/>
        <v>0.21272317547456349</v>
      </c>
      <c r="W70" s="12">
        <f t="shared" si="143"/>
        <v>0.12871889976674308</v>
      </c>
      <c r="X70" s="12">
        <f t="shared" si="143"/>
        <v>0.80840430192810453</v>
      </c>
      <c r="Y70" s="12">
        <f t="shared" si="143"/>
        <v>0.28566088836686965</v>
      </c>
      <c r="Z70" s="41">
        <f t="shared" si="143"/>
        <v>0.23921066489876064</v>
      </c>
      <c r="AA70" s="41">
        <f t="shared" si="143"/>
        <v>0.19121966754278497</v>
      </c>
      <c r="AB70" s="41">
        <f t="shared" si="143"/>
        <v>0.27612176838802266</v>
      </c>
      <c r="AC70" s="41">
        <f t="shared" si="143"/>
        <v>0.42266893836963582</v>
      </c>
    </row>
    <row r="72" spans="2:29" x14ac:dyDescent="0.2">
      <c r="B72" s="8" t="s">
        <v>62</v>
      </c>
    </row>
    <row r="73" spans="2:29" x14ac:dyDescent="0.2">
      <c r="B73" s="5" t="s">
        <v>34</v>
      </c>
      <c r="D73" s="27">
        <f>SUM(J73:M73)</f>
        <v>136382556</v>
      </c>
      <c r="E73" s="36">
        <f>SUM(N73:Q73)</f>
        <v>190815910</v>
      </c>
      <c r="F73" s="36">
        <f>SUM(R73:U73)</f>
        <v>178215203</v>
      </c>
      <c r="G73" s="36">
        <f>SUM(V73:Y73)</f>
        <v>148026144</v>
      </c>
      <c r="H73" s="36">
        <f>SUM(Z73:AC73)</f>
        <v>81453734</v>
      </c>
      <c r="J73" s="36"/>
      <c r="K73" s="36"/>
      <c r="L73" s="36">
        <v>65895934</v>
      </c>
      <c r="M73" s="36">
        <v>70486622</v>
      </c>
      <c r="N73" s="36">
        <v>57475507</v>
      </c>
      <c r="O73" s="36">
        <v>48055038</v>
      </c>
      <c r="P73" s="36">
        <v>42715397</v>
      </c>
      <c r="Q73" s="36">
        <v>42569968</v>
      </c>
      <c r="R73" s="36">
        <v>47264167</v>
      </c>
      <c r="S73" s="36">
        <v>55797538</v>
      </c>
      <c r="T73" s="6">
        <v>46030048</v>
      </c>
      <c r="U73" s="6">
        <v>29123450</v>
      </c>
      <c r="V73" s="6">
        <v>41283325</v>
      </c>
      <c r="W73" s="6">
        <v>37537812</v>
      </c>
      <c r="X73" s="6">
        <v>50431247</v>
      </c>
      <c r="Y73" s="6">
        <v>18773760</v>
      </c>
      <c r="Z73" s="6">
        <v>24094342</v>
      </c>
      <c r="AA73" s="6">
        <v>22276743</v>
      </c>
      <c r="AB73" s="6">
        <v>19963468</v>
      </c>
      <c r="AC73" s="6">
        <v>15119181</v>
      </c>
    </row>
    <row r="74" spans="2:29" x14ac:dyDescent="0.2">
      <c r="B74" s="11" t="s">
        <v>93</v>
      </c>
      <c r="D74" s="12">
        <f>D73/D27</f>
        <v>9.1404222319413059E-2</v>
      </c>
      <c r="E74" s="12">
        <f>E73/E27</f>
        <v>7.8064748412869395E-2</v>
      </c>
      <c r="F74" s="12">
        <f>F73/F27</f>
        <v>8.5833520444800526E-2</v>
      </c>
      <c r="G74" s="12">
        <f>G73/G27</f>
        <v>0.1001678283514135</v>
      </c>
      <c r="H74" s="12">
        <f>H73/H27</f>
        <v>0.10587096668191169</v>
      </c>
      <c r="I74" s="38"/>
      <c r="J74" s="12" t="e">
        <f t="shared" ref="J74:M74" si="144">J73/J27</f>
        <v>#DIV/0!</v>
      </c>
      <c r="K74" s="12" t="e">
        <f t="shared" si="144"/>
        <v>#DIV/0!</v>
      </c>
      <c r="L74" s="12">
        <f t="shared" si="144"/>
        <v>6.9749967771727109E-2</v>
      </c>
      <c r="M74" s="12">
        <f t="shared" si="144"/>
        <v>0.12878113122224896</v>
      </c>
      <c r="N74" s="12">
        <f>N73/N27</f>
        <v>8.553035475797216E-2</v>
      </c>
      <c r="O74" s="12">
        <f t="shared" ref="O74:AC74" si="145">O73/O27</f>
        <v>5.3724938736177667E-2</v>
      </c>
      <c r="P74" s="12">
        <f t="shared" si="145"/>
        <v>6.6232156848321982E-2</v>
      </c>
      <c r="Q74" s="12">
        <f t="shared" si="145"/>
        <v>0.18275038706449459</v>
      </c>
      <c r="R74" s="12">
        <f t="shared" si="145"/>
        <v>8.816189781513302E-2</v>
      </c>
      <c r="S74" s="12">
        <f t="shared" si="145"/>
        <v>8.5257719084005174E-2</v>
      </c>
      <c r="T74" s="12">
        <f t="shared" si="145"/>
        <v>8.6766378756593626E-2</v>
      </c>
      <c r="U74" s="12">
        <f t="shared" si="145"/>
        <v>8.1987147672271554E-2</v>
      </c>
      <c r="V74" s="12">
        <f t="shared" si="145"/>
        <v>9.6568032861101605E-2</v>
      </c>
      <c r="W74" s="12">
        <f t="shared" si="145"/>
        <v>7.6111201532505848E-2</v>
      </c>
      <c r="X74" s="12">
        <f t="shared" si="145"/>
        <v>0.13124375625155574</v>
      </c>
      <c r="Y74" s="12">
        <f t="shared" si="145"/>
        <v>0.10863003336293511</v>
      </c>
      <c r="Z74" s="41">
        <f t="shared" si="145"/>
        <v>0.10989666293535376</v>
      </c>
      <c r="AA74" s="41">
        <f t="shared" si="145"/>
        <v>8.4047861902725424E-2</v>
      </c>
      <c r="AB74" s="41">
        <f t="shared" si="145"/>
        <v>0.11139337333159859</v>
      </c>
      <c r="AC74" s="41">
        <f t="shared" si="145"/>
        <v>0.14282467898154783</v>
      </c>
    </row>
    <row r="75" spans="2:29" x14ac:dyDescent="0.2">
      <c r="B75" s="5" t="s">
        <v>35</v>
      </c>
      <c r="D75" s="27">
        <f>SUM(J75:M75)</f>
        <v>48171454</v>
      </c>
      <c r="E75" s="36">
        <f>SUM(N75:Q75)</f>
        <v>94417720</v>
      </c>
      <c r="F75" s="36">
        <f>SUM(R75:U75)</f>
        <v>62980239</v>
      </c>
      <c r="G75" s="36">
        <f>SUM(V75:Y75)</f>
        <v>38947579</v>
      </c>
      <c r="H75" s="36">
        <f>SUM(Z75:AC75)</f>
        <v>25614108</v>
      </c>
      <c r="J75" s="36"/>
      <c r="K75" s="36"/>
      <c r="L75" s="36">
        <v>26563707</v>
      </c>
      <c r="M75" s="36">
        <v>21607747</v>
      </c>
      <c r="N75" s="36">
        <v>26874525</v>
      </c>
      <c r="O75" s="36">
        <v>25912900</v>
      </c>
      <c r="P75" s="36">
        <v>20867401</v>
      </c>
      <c r="Q75" s="36">
        <v>20762894</v>
      </c>
      <c r="R75" s="36">
        <v>17140273</v>
      </c>
      <c r="S75" s="36">
        <v>15675708</v>
      </c>
      <c r="T75" s="6">
        <v>16256593</v>
      </c>
      <c r="U75" s="6">
        <v>13907665</v>
      </c>
      <c r="V75" s="6">
        <v>12901234</v>
      </c>
      <c r="W75" s="6">
        <v>10110233</v>
      </c>
      <c r="X75" s="6">
        <v>9092049</v>
      </c>
      <c r="Y75" s="6">
        <v>6844063</v>
      </c>
      <c r="Z75" s="6">
        <v>5328716</v>
      </c>
      <c r="AA75" s="6">
        <v>6177091</v>
      </c>
      <c r="AB75" s="6">
        <v>7262669</v>
      </c>
      <c r="AC75" s="6">
        <v>6845632</v>
      </c>
    </row>
    <row r="76" spans="2:29" x14ac:dyDescent="0.2">
      <c r="B76" s="11" t="s">
        <v>93</v>
      </c>
      <c r="D76" s="12">
        <f>D75/D27</f>
        <v>3.2284732153468221E-2</v>
      </c>
      <c r="E76" s="12">
        <f>E75/E27</f>
        <v>3.8627258898467881E-2</v>
      </c>
      <c r="F76" s="12">
        <f>F75/F27</f>
        <v>3.0333077879023167E-2</v>
      </c>
      <c r="G76" s="12">
        <f>G75/G27</f>
        <v>2.6355441698022727E-2</v>
      </c>
      <c r="H76" s="12">
        <f>H75/H27</f>
        <v>3.3292400992382835E-2</v>
      </c>
      <c r="I76" s="38"/>
      <c r="J76" s="12" t="e">
        <f t="shared" ref="J76:M76" si="146">J75/J27</f>
        <v>#DIV/0!</v>
      </c>
      <c r="K76" s="12" t="e">
        <f t="shared" si="146"/>
        <v>#DIV/0!</v>
      </c>
      <c r="L76" s="12">
        <f t="shared" si="146"/>
        <v>2.8117329775576162E-2</v>
      </c>
      <c r="M76" s="12">
        <f t="shared" si="146"/>
        <v>3.9477989196647224E-2</v>
      </c>
      <c r="N76" s="12">
        <f t="shared" ref="N76:AC76" si="147">N75/N27</f>
        <v>3.9992472918977326E-2</v>
      </c>
      <c r="O76" s="12">
        <f t="shared" si="147"/>
        <v>2.8970302031114784E-2</v>
      </c>
      <c r="P76" s="12">
        <f t="shared" si="147"/>
        <v>3.2355849953796076E-2</v>
      </c>
      <c r="Q76" s="12">
        <f t="shared" si="147"/>
        <v>8.9133891645844607E-2</v>
      </c>
      <c r="R76" s="12">
        <f t="shared" si="147"/>
        <v>3.1971768311276565E-2</v>
      </c>
      <c r="S76" s="12">
        <f t="shared" si="147"/>
        <v>2.3952223646622053E-2</v>
      </c>
      <c r="T76" s="12">
        <f t="shared" si="147"/>
        <v>3.0643585371229434E-2</v>
      </c>
      <c r="U76" s="12">
        <f t="shared" si="147"/>
        <v>3.9152290821708367E-2</v>
      </c>
      <c r="V76" s="12">
        <f t="shared" si="147"/>
        <v>3.0177966257823499E-2</v>
      </c>
      <c r="W76" s="12">
        <f t="shared" si="147"/>
        <v>2.0499382899663708E-2</v>
      </c>
      <c r="X76" s="12">
        <f t="shared" si="147"/>
        <v>2.3661414971222129E-2</v>
      </c>
      <c r="Y76" s="12">
        <f t="shared" si="147"/>
        <v>3.9601592436892229E-2</v>
      </c>
      <c r="Z76" s="41">
        <f t="shared" si="147"/>
        <v>2.4304797621376276E-2</v>
      </c>
      <c r="AA76" s="41">
        <f t="shared" si="147"/>
        <v>2.3305529507997112E-2</v>
      </c>
      <c r="AB76" s="41">
        <f t="shared" si="147"/>
        <v>4.0524682349821574E-2</v>
      </c>
      <c r="AC76" s="41">
        <f t="shared" si="147"/>
        <v>6.4667867447701768E-2</v>
      </c>
    </row>
    <row r="77" spans="2:29" x14ac:dyDescent="0.2">
      <c r="B77" s="5" t="s">
        <v>36</v>
      </c>
      <c r="D77" s="27">
        <f>SUM(J77:M77)</f>
        <v>58975805</v>
      </c>
      <c r="E77" s="6">
        <f>SUM(N77:Q77)</f>
        <v>86756692</v>
      </c>
      <c r="F77" s="6">
        <f>SUM(R77:U77)</f>
        <v>69149216</v>
      </c>
      <c r="G77" s="6">
        <f>SUM(V77:Y77)</f>
        <v>61825542</v>
      </c>
      <c r="H77" s="6">
        <f>SUM(Z77:AC77)</f>
        <v>28015347</v>
      </c>
      <c r="J77" s="6"/>
      <c r="K77" s="6"/>
      <c r="L77" s="6">
        <v>32499558</v>
      </c>
      <c r="M77" s="6">
        <v>26476247</v>
      </c>
      <c r="N77" s="6">
        <v>25373945</v>
      </c>
      <c r="O77" s="6">
        <v>22924644</v>
      </c>
      <c r="P77" s="6">
        <v>18293083</v>
      </c>
      <c r="Q77" s="6">
        <v>20165020</v>
      </c>
      <c r="R77" s="6">
        <v>22122570</v>
      </c>
      <c r="S77" s="6">
        <v>9488983</v>
      </c>
      <c r="T77" s="6">
        <v>15965655</v>
      </c>
      <c r="U77" s="6">
        <v>21572008</v>
      </c>
      <c r="V77" s="6">
        <v>11985818</v>
      </c>
      <c r="W77" s="6">
        <v>8804075</v>
      </c>
      <c r="X77" s="6">
        <v>32083396</v>
      </c>
      <c r="Y77" s="6">
        <v>8952253</v>
      </c>
      <c r="Z77" s="6">
        <v>7747197</v>
      </c>
      <c r="AA77" s="6">
        <v>6846453</v>
      </c>
      <c r="AB77" s="6">
        <v>6467261</v>
      </c>
      <c r="AC77" s="6">
        <v>6954436</v>
      </c>
    </row>
    <row r="78" spans="2:29" x14ac:dyDescent="0.2">
      <c r="B78" s="11" t="s">
        <v>93</v>
      </c>
      <c r="D78" s="12">
        <f>D77/D27</f>
        <v>3.9525858363340487E-2</v>
      </c>
      <c r="E78" s="12">
        <f>E77/E27</f>
        <v>3.5493053666818444E-2</v>
      </c>
      <c r="F78" s="12">
        <f>F77/F27</f>
        <v>3.3304233002377059E-2</v>
      </c>
      <c r="G78" s="12">
        <f>G77/G27</f>
        <v>4.1836733102965283E-2</v>
      </c>
      <c r="H78" s="12">
        <f>H77/H27</f>
        <v>3.6413454892309724E-2</v>
      </c>
      <c r="I78" s="38"/>
      <c r="J78" s="12" t="e">
        <f t="shared" ref="J78:M78" si="148">J77/J27</f>
        <v>#DIV/0!</v>
      </c>
      <c r="K78" s="12" t="e">
        <f t="shared" si="148"/>
        <v>#DIV/0!</v>
      </c>
      <c r="L78" s="12">
        <f t="shared" si="148"/>
        <v>3.4400348936481813E-2</v>
      </c>
      <c r="M78" s="12">
        <f t="shared" si="148"/>
        <v>4.8372881866571439E-2</v>
      </c>
      <c r="N78" s="12">
        <f t="shared" ref="N78:AC78" si="149">N77/N27</f>
        <v>3.7759432334529448E-2</v>
      </c>
      <c r="O78" s="12">
        <f t="shared" si="149"/>
        <v>2.5629468744748113E-2</v>
      </c>
      <c r="P78" s="12">
        <f t="shared" si="149"/>
        <v>2.8364253350972542E-2</v>
      </c>
      <c r="Q78" s="12">
        <f t="shared" si="149"/>
        <v>8.6567253472290009E-2</v>
      </c>
      <c r="R78" s="12">
        <f t="shared" si="149"/>
        <v>4.1265251871425712E-2</v>
      </c>
      <c r="S78" s="12">
        <f t="shared" si="149"/>
        <v>1.4499009741377846E-2</v>
      </c>
      <c r="T78" s="12">
        <f t="shared" si="149"/>
        <v>3.0095168895481115E-2</v>
      </c>
      <c r="U78" s="12">
        <f t="shared" si="149"/>
        <v>6.0728636390380376E-2</v>
      </c>
      <c r="V78" s="12">
        <f t="shared" si="149"/>
        <v>2.8036667746388719E-2</v>
      </c>
      <c r="W78" s="12">
        <f t="shared" si="149"/>
        <v>1.7851033156442268E-2</v>
      </c>
      <c r="X78" s="12">
        <f t="shared" si="149"/>
        <v>8.3494770699327314E-2</v>
      </c>
      <c r="Y78" s="12">
        <f t="shared" si="149"/>
        <v>5.1800147762804893E-2</v>
      </c>
      <c r="Z78" s="41">
        <f t="shared" si="149"/>
        <v>3.5335727259237205E-2</v>
      </c>
      <c r="AA78" s="41">
        <f t="shared" si="149"/>
        <v>2.5830963541999839E-2</v>
      </c>
      <c r="AB78" s="41">
        <f t="shared" si="149"/>
        <v>3.6086416398487857E-2</v>
      </c>
      <c r="AC78" s="41">
        <f t="shared" si="149"/>
        <v>6.5695694045710504E-2</v>
      </c>
    </row>
    <row r="79" spans="2:29" x14ac:dyDescent="0.2">
      <c r="B79" s="5" t="s">
        <v>37</v>
      </c>
      <c r="D79" s="27">
        <f>SUM(J79:M79)</f>
        <v>243529815</v>
      </c>
      <c r="E79" s="6">
        <f>SUM(N79:Q79)</f>
        <v>371990322</v>
      </c>
      <c r="F79" s="6">
        <f>SUM(R79:U79)</f>
        <v>310344658</v>
      </c>
      <c r="G79" s="6">
        <f>SUM(V79:Y79)</f>
        <v>248799265</v>
      </c>
      <c r="H79" s="6">
        <f>SUM(Z79:AC79)</f>
        <v>135083189</v>
      </c>
      <c r="J79" s="6">
        <f t="shared" ref="J79:M79" si="150">J77+J75+J73</f>
        <v>0</v>
      </c>
      <c r="K79" s="6">
        <f t="shared" si="150"/>
        <v>0</v>
      </c>
      <c r="L79" s="6">
        <f t="shared" si="150"/>
        <v>124959199</v>
      </c>
      <c r="M79" s="6">
        <f t="shared" si="150"/>
        <v>118570616</v>
      </c>
      <c r="N79" s="6">
        <f>N77+N75+N73</f>
        <v>109723977</v>
      </c>
      <c r="O79" s="6">
        <f t="shared" ref="O79" si="151">O77+O75+O73</f>
        <v>96892582</v>
      </c>
      <c r="P79" s="6">
        <f t="shared" ref="P79:Q79" si="152">P77+P75+P73</f>
        <v>81875881</v>
      </c>
      <c r="Q79" s="6">
        <f t="shared" si="152"/>
        <v>83497882</v>
      </c>
      <c r="R79" s="6">
        <f t="shared" ref="R79:W79" si="153">R77+R75+R73</f>
        <v>86527010</v>
      </c>
      <c r="S79" s="6">
        <f t="shared" si="153"/>
        <v>80962229</v>
      </c>
      <c r="T79" s="6">
        <f t="shared" si="153"/>
        <v>78252296</v>
      </c>
      <c r="U79" s="6">
        <f t="shared" si="153"/>
        <v>64603123</v>
      </c>
      <c r="V79" s="6">
        <f t="shared" si="153"/>
        <v>66170377</v>
      </c>
      <c r="W79" s="6">
        <f t="shared" si="153"/>
        <v>56452120</v>
      </c>
      <c r="X79" s="6">
        <f t="shared" ref="X79" si="154">X77+X75+X73</f>
        <v>91606692</v>
      </c>
      <c r="Y79" s="6">
        <f>Y77+Y75+Y73</f>
        <v>34570076</v>
      </c>
      <c r="Z79" s="6">
        <f>Z77+Z75+Z73</f>
        <v>37170255</v>
      </c>
      <c r="AA79" s="6">
        <f>AA77+AA75+AA73</f>
        <v>35300287</v>
      </c>
      <c r="AB79" s="6">
        <f>AB77+AB75+AB73</f>
        <v>33693398</v>
      </c>
      <c r="AC79" s="6">
        <f>AC77+AC75+AC73</f>
        <v>28919249</v>
      </c>
    </row>
    <row r="80" spans="2:29" x14ac:dyDescent="0.2">
      <c r="B80" s="11" t="s">
        <v>93</v>
      </c>
      <c r="D80" s="12">
        <f>D79/D27</f>
        <v>0.16321481283622177</v>
      </c>
      <c r="E80" s="12">
        <f>E79/E27</f>
        <v>0.15218506097815571</v>
      </c>
      <c r="F80" s="12">
        <f>F79/F27</f>
        <v>0.14947083132620076</v>
      </c>
      <c r="G80" s="12">
        <f>G79/G27</f>
        <v>0.16836000315240149</v>
      </c>
      <c r="H80" s="12">
        <f>H79/H27</f>
        <v>0.17557682256660426</v>
      </c>
      <c r="I80" s="38"/>
      <c r="J80" s="12" t="e">
        <f t="shared" ref="J80:M80" si="155">J79/J27</f>
        <v>#DIV/0!</v>
      </c>
      <c r="K80" s="12" t="e">
        <f t="shared" si="155"/>
        <v>#DIV/0!</v>
      </c>
      <c r="L80" s="12">
        <f t="shared" si="155"/>
        <v>0.13226764648378508</v>
      </c>
      <c r="M80" s="12">
        <f t="shared" si="155"/>
        <v>0.21663200228546764</v>
      </c>
      <c r="N80" s="12">
        <f t="shared" ref="N80:O80" si="156">N79/N27</f>
        <v>0.16328226001147894</v>
      </c>
      <c r="O80" s="12">
        <f t="shared" si="156"/>
        <v>0.10832470951204057</v>
      </c>
      <c r="P80" s="12">
        <f t="shared" ref="P80:AC80" si="157">P79/P27</f>
        <v>0.12695226015309061</v>
      </c>
      <c r="Q80" s="12">
        <f t="shared" si="157"/>
        <v>0.35845153218262921</v>
      </c>
      <c r="R80" s="12">
        <f t="shared" si="157"/>
        <v>0.16139891799783529</v>
      </c>
      <c r="S80" s="12">
        <f t="shared" si="157"/>
        <v>0.12370895247200507</v>
      </c>
      <c r="T80" s="12">
        <f t="shared" si="157"/>
        <v>0.14750513302330417</v>
      </c>
      <c r="U80" s="12">
        <f t="shared" si="157"/>
        <v>0.1818680748843603</v>
      </c>
      <c r="V80" s="12">
        <f t="shared" si="157"/>
        <v>0.15478266686531381</v>
      </c>
      <c r="W80" s="12">
        <f t="shared" si="157"/>
        <v>0.11446161758861183</v>
      </c>
      <c r="X80" s="12">
        <f t="shared" si="157"/>
        <v>0.23839994192210517</v>
      </c>
      <c r="Y80" s="12">
        <f t="shared" si="157"/>
        <v>0.20003177356263224</v>
      </c>
      <c r="Z80" s="41">
        <f t="shared" si="157"/>
        <v>0.16953718781596724</v>
      </c>
      <c r="AA80" s="41">
        <f t="shared" si="157"/>
        <v>0.13318435495272238</v>
      </c>
      <c r="AB80" s="41">
        <f t="shared" si="157"/>
        <v>0.18800447207990803</v>
      </c>
      <c r="AC80" s="41">
        <f t="shared" si="157"/>
        <v>0.2731882404749601</v>
      </c>
    </row>
    <row r="81" spans="2:29" x14ac:dyDescent="0.2">
      <c r="B81" s="11"/>
      <c r="D81" s="9"/>
      <c r="E81" s="9"/>
      <c r="F81" s="9"/>
      <c r="G81" s="9"/>
      <c r="H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2:29" x14ac:dyDescent="0.2">
      <c r="B82" s="8" t="s">
        <v>63</v>
      </c>
      <c r="D82" s="27">
        <f>SUM(J82:M82)</f>
        <v>21856842</v>
      </c>
      <c r="E82" s="6">
        <f>SUM(N82:Q82)</f>
        <v>22441492</v>
      </c>
      <c r="F82" s="6">
        <f>SUM(R82:U82)</f>
        <v>29833770</v>
      </c>
      <c r="G82" s="6">
        <f>SUM(V82:Y82)</f>
        <v>1395200</v>
      </c>
      <c r="H82" s="6">
        <f>SUM(Z82:AC82)</f>
        <v>833000</v>
      </c>
      <c r="J82" s="6"/>
      <c r="K82" s="6"/>
      <c r="L82" s="6">
        <v>21504500</v>
      </c>
      <c r="M82" s="6">
        <v>352342</v>
      </c>
      <c r="N82" s="6">
        <v>13239121</v>
      </c>
      <c r="O82" s="6">
        <v>1110121</v>
      </c>
      <c r="P82" s="6">
        <v>826367</v>
      </c>
      <c r="Q82" s="6">
        <v>7265883</v>
      </c>
      <c r="R82" s="6">
        <v>13462650</v>
      </c>
      <c r="S82" s="6">
        <v>12593190</v>
      </c>
      <c r="T82" s="6">
        <v>2530930</v>
      </c>
      <c r="U82" s="6">
        <v>1247000</v>
      </c>
      <c r="V82" s="6">
        <v>84100</v>
      </c>
      <c r="W82" s="6">
        <v>200000</v>
      </c>
      <c r="X82" s="6">
        <v>26700</v>
      </c>
      <c r="Y82" s="6">
        <v>1084400</v>
      </c>
      <c r="Z82" s="6">
        <v>0</v>
      </c>
      <c r="AA82" s="6">
        <v>114000</v>
      </c>
      <c r="AB82" s="6">
        <v>416000</v>
      </c>
      <c r="AC82" s="6">
        <v>303000</v>
      </c>
    </row>
    <row r="84" spans="2:29" x14ac:dyDescent="0.2">
      <c r="B84" s="8" t="s">
        <v>38</v>
      </c>
      <c r="D84" s="27">
        <f>SUM(J84:M84)</f>
        <v>86461283</v>
      </c>
      <c r="E84" s="6">
        <f>SUM(N84:Q84)</f>
        <v>168652466</v>
      </c>
      <c r="F84" s="6">
        <f>SUM(R84:U84)</f>
        <v>190084771</v>
      </c>
      <c r="G84" s="6">
        <f>SUM(V84:Y84)</f>
        <v>-349027476</v>
      </c>
      <c r="H84" s="6">
        <f>SUM(Z84:AC84)</f>
        <v>-184662871</v>
      </c>
      <c r="J84" s="6"/>
      <c r="K84" s="6"/>
      <c r="L84" s="6">
        <v>91834850</v>
      </c>
      <c r="M84" s="6">
        <v>-5373567</v>
      </c>
      <c r="N84" s="6">
        <v>58195099</v>
      </c>
      <c r="O84" s="6">
        <v>80006444</v>
      </c>
      <c r="P84" s="6">
        <v>56826849</v>
      </c>
      <c r="Q84" s="6">
        <v>-26375926</v>
      </c>
      <c r="R84" s="6">
        <v>60706319</v>
      </c>
      <c r="S84" s="6">
        <v>66414847</v>
      </c>
      <c r="T84" s="6">
        <v>50981395</v>
      </c>
      <c r="U84" s="6">
        <v>11982210</v>
      </c>
      <c r="V84" s="6">
        <v>-31999175</v>
      </c>
      <c r="W84" s="6">
        <v>-2158473</v>
      </c>
      <c r="X84" s="6">
        <v>-252986829</v>
      </c>
      <c r="Y84" s="6">
        <v>-61882999</v>
      </c>
      <c r="Z84" s="6">
        <v>-48709952</v>
      </c>
      <c r="AA84" s="6">
        <v>-39344841</v>
      </c>
      <c r="AB84" s="6">
        <v>-60567003</v>
      </c>
      <c r="AC84" s="6">
        <v>-36041075</v>
      </c>
    </row>
    <row r="85" spans="2:29" x14ac:dyDescent="0.2">
      <c r="B85" s="8" t="s">
        <v>39</v>
      </c>
      <c r="D85" s="12">
        <f>D84/D27</f>
        <v>5.7946753346914022E-2</v>
      </c>
      <c r="E85" s="12">
        <f>E84/E27</f>
        <v>6.8997455859419729E-2</v>
      </c>
      <c r="F85" s="12">
        <f>F84/F27</f>
        <v>9.1550242646098637E-2</v>
      </c>
      <c r="G85" s="12">
        <f>G84/G27</f>
        <v>-0.23618344274302716</v>
      </c>
      <c r="H85" s="12">
        <f>H84/H27</f>
        <v>-0.24001891261396507</v>
      </c>
      <c r="I85" s="38"/>
      <c r="J85" s="12" t="e">
        <f t="shared" ref="J85:M85" si="158">J84/J27</f>
        <v>#DIV/0!</v>
      </c>
      <c r="K85" s="12" t="e">
        <f t="shared" si="158"/>
        <v>#DIV/0!</v>
      </c>
      <c r="L85" s="12">
        <f t="shared" si="158"/>
        <v>9.7205964602025255E-2</v>
      </c>
      <c r="M85" s="12">
        <f t="shared" si="158"/>
        <v>-9.8176649316312342E-3</v>
      </c>
      <c r="N85" s="12">
        <f t="shared" ref="N85:AC85" si="159">N84/N27</f>
        <v>8.6601192794094201E-2</v>
      </c>
      <c r="O85" s="12">
        <f t="shared" si="159"/>
        <v>8.944621586605403E-2</v>
      </c>
      <c r="P85" s="12">
        <f t="shared" si="159"/>
        <v>8.8112602024134512E-2</v>
      </c>
      <c r="Q85" s="12">
        <f t="shared" si="159"/>
        <v>-0.11323031029021367</v>
      </c>
      <c r="R85" s="12">
        <f t="shared" si="159"/>
        <v>0.1132355573390486</v>
      </c>
      <c r="S85" s="12">
        <f t="shared" si="159"/>
        <v>0.10148079236996413</v>
      </c>
      <c r="T85" s="12">
        <f t="shared" si="159"/>
        <v>9.6099639698605313E-2</v>
      </c>
      <c r="U85" s="12">
        <f t="shared" si="159"/>
        <v>3.373182849937658E-2</v>
      </c>
      <c r="V85" s="12">
        <f t="shared" si="159"/>
        <v>-7.4850981187395652E-2</v>
      </c>
      <c r="W85" s="12">
        <f t="shared" si="159"/>
        <v>-4.3764930546690492E-3</v>
      </c>
      <c r="X85" s="12">
        <f t="shared" si="159"/>
        <v>-0.65838034344322305</v>
      </c>
      <c r="Y85" s="12">
        <f t="shared" si="159"/>
        <v>-0.3580717046541812</v>
      </c>
      <c r="Z85" s="41">
        <f t="shared" si="159"/>
        <v>-0.22217088047232253</v>
      </c>
      <c r="AA85" s="41">
        <f t="shared" si="159"/>
        <v>-0.14844404152585003</v>
      </c>
      <c r="AB85" s="41">
        <f t="shared" si="159"/>
        <v>-0.33795544825954349</v>
      </c>
      <c r="AC85" s="41">
        <f t="shared" si="159"/>
        <v>-0.3404651989433084</v>
      </c>
    </row>
    <row r="86" spans="2:29" x14ac:dyDescent="0.2">
      <c r="C86" s="10"/>
    </row>
    <row r="87" spans="2:29" x14ac:dyDescent="0.2">
      <c r="B87" s="8" t="s">
        <v>40</v>
      </c>
      <c r="D87" s="27">
        <f>SUM(J87:M87)</f>
        <v>110645985</v>
      </c>
      <c r="E87" s="4">
        <f>SUM(N87:Q87)</f>
        <v>208261381</v>
      </c>
      <c r="F87" s="4">
        <f>SUM(R87:U87)</f>
        <v>209707547</v>
      </c>
      <c r="G87" s="4">
        <f>SUM(V87:Y87)</f>
        <v>-48652691</v>
      </c>
      <c r="H87" s="4">
        <f>SUM(Z87:AC87)</f>
        <v>-79129375</v>
      </c>
      <c r="J87" s="4">
        <f t="shared" ref="J87:M87" si="160">J84+J100</f>
        <v>0</v>
      </c>
      <c r="K87" s="4">
        <f t="shared" si="160"/>
        <v>0</v>
      </c>
      <c r="L87" s="4">
        <f t="shared" si="160"/>
        <v>103965314</v>
      </c>
      <c r="M87" s="4">
        <f t="shared" si="160"/>
        <v>6680671</v>
      </c>
      <c r="N87" s="4">
        <f t="shared" ref="N87" si="161">N84+N100</f>
        <v>68584610</v>
      </c>
      <c r="O87" s="4">
        <f t="shared" ref="O87:P87" si="162">O84+O100</f>
        <v>90563590</v>
      </c>
      <c r="P87" s="4">
        <f t="shared" si="162"/>
        <v>67752930</v>
      </c>
      <c r="Q87" s="4">
        <f t="shared" ref="Q87:AC87" si="163">Q84+Q100</f>
        <v>-18639749</v>
      </c>
      <c r="R87" s="4">
        <f t="shared" si="163"/>
        <v>68490869</v>
      </c>
      <c r="S87" s="4">
        <f t="shared" si="163"/>
        <v>72476419</v>
      </c>
      <c r="T87" s="4">
        <f t="shared" si="163"/>
        <v>54119339</v>
      </c>
      <c r="U87" s="4">
        <f t="shared" si="163"/>
        <v>14620920</v>
      </c>
      <c r="V87" s="4">
        <f t="shared" si="163"/>
        <v>-7167105</v>
      </c>
      <c r="W87" s="4">
        <f t="shared" si="163"/>
        <v>4937481</v>
      </c>
      <c r="X87" s="4">
        <f t="shared" si="163"/>
        <v>-33898762</v>
      </c>
      <c r="Y87" s="4">
        <f t="shared" si="163"/>
        <v>-12524305</v>
      </c>
      <c r="Z87" s="4">
        <f t="shared" si="163"/>
        <v>-27498614</v>
      </c>
      <c r="AA87" s="4">
        <f t="shared" si="163"/>
        <v>-11582174</v>
      </c>
      <c r="AB87" s="4">
        <f t="shared" si="163"/>
        <v>-20116933</v>
      </c>
      <c r="AC87" s="4">
        <f t="shared" si="163"/>
        <v>-19931654</v>
      </c>
    </row>
    <row r="88" spans="2:29" x14ac:dyDescent="0.2">
      <c r="B88" s="8" t="s">
        <v>41</v>
      </c>
      <c r="D88" s="12">
        <f>D87/D27</f>
        <v>7.4155452928235513E-2</v>
      </c>
      <c r="E88" s="12">
        <f>E87/E27</f>
        <v>8.5201869759611443E-2</v>
      </c>
      <c r="F88" s="12">
        <f>F87/F27</f>
        <v>0.1010011307669047</v>
      </c>
      <c r="G88" s="12">
        <f>G87/G27</f>
        <v>-3.2922795049787693E-2</v>
      </c>
      <c r="H88" s="12">
        <f>H87/H27</f>
        <v>-0.10284983895502563</v>
      </c>
      <c r="I88" s="38"/>
      <c r="J88" s="12" t="e">
        <f t="shared" ref="J88:M88" si="164">J87/J27</f>
        <v>#DIV/0!</v>
      </c>
      <c r="K88" s="12" t="e">
        <f t="shared" si="164"/>
        <v>#DIV/0!</v>
      </c>
      <c r="L88" s="12">
        <f t="shared" si="164"/>
        <v>0.11004589905163935</v>
      </c>
      <c r="M88" s="12">
        <f t="shared" si="164"/>
        <v>1.2205782378160685E-2</v>
      </c>
      <c r="N88" s="12">
        <f t="shared" ref="N88:O88" si="165">N87/N27</f>
        <v>0.10206201442011055</v>
      </c>
      <c r="O88" s="12">
        <f t="shared" si="165"/>
        <v>0.10124897465440173</v>
      </c>
      <c r="P88" s="12">
        <f t="shared" ref="P88:AC88" si="166">P87/P27</f>
        <v>0.10505398525719847</v>
      </c>
      <c r="Q88" s="12">
        <f t="shared" si="166"/>
        <v>-8.0019354126247555E-2</v>
      </c>
      <c r="R88" s="12">
        <f t="shared" si="166"/>
        <v>0.12775608621321227</v>
      </c>
      <c r="S88" s="12">
        <f t="shared" si="166"/>
        <v>0.11074277455246601</v>
      </c>
      <c r="T88" s="12">
        <f t="shared" si="166"/>
        <v>0.10201464629649069</v>
      </c>
      <c r="U88" s="12">
        <f t="shared" si="166"/>
        <v>4.1160217183900553E-2</v>
      </c>
      <c r="V88" s="12">
        <f t="shared" si="166"/>
        <v>-1.6764958519183366E-2</v>
      </c>
      <c r="W88" s="12">
        <f t="shared" si="166"/>
        <v>1.0011175170623117E-2</v>
      </c>
      <c r="X88" s="12">
        <f t="shared" si="166"/>
        <v>-8.82191324191825E-2</v>
      </c>
      <c r="Y88" s="12">
        <f t="shared" si="166"/>
        <v>-7.246900301258645E-2</v>
      </c>
      <c r="Z88" s="41">
        <f t="shared" si="166"/>
        <v>-0.12542388225199924</v>
      </c>
      <c r="AA88" s="41">
        <f t="shared" si="166"/>
        <v>-4.3698352173176164E-2</v>
      </c>
      <c r="AB88" s="41">
        <f t="shared" si="166"/>
        <v>-0.1122496866754692</v>
      </c>
      <c r="AC88" s="41">
        <f t="shared" si="166"/>
        <v>-0.18828613032156197</v>
      </c>
    </row>
    <row r="90" spans="2:29" x14ac:dyDescent="0.2">
      <c r="B90" s="8" t="s">
        <v>42</v>
      </c>
      <c r="D90" s="4"/>
      <c r="E90" s="4"/>
      <c r="F90" s="4"/>
      <c r="G90" s="4"/>
      <c r="H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2" spans="2:29" x14ac:dyDescent="0.2">
      <c r="B92" s="5" t="s">
        <v>43</v>
      </c>
    </row>
    <row r="93" spans="2:29" x14ac:dyDescent="0.2">
      <c r="B93" s="7" t="s">
        <v>2</v>
      </c>
      <c r="D93" s="27">
        <f t="shared" ref="D93:D96" si="167">SUM(J93:M93)</f>
        <v>366502</v>
      </c>
      <c r="E93" s="6">
        <f t="shared" ref="E93:E98" si="168">SUM(N93:Q93)</f>
        <v>643683</v>
      </c>
      <c r="F93" s="6">
        <f>SUM(R93:U93)</f>
        <v>292011</v>
      </c>
      <c r="G93" s="6">
        <f>SUM(V93:Y93)</f>
        <v>246947</v>
      </c>
      <c r="H93" s="6">
        <f>SUM(Z93:AC93)</f>
        <v>253544</v>
      </c>
      <c r="I93" s="3"/>
      <c r="J93" s="6"/>
      <c r="K93" s="6"/>
      <c r="L93" s="6">
        <v>183165</v>
      </c>
      <c r="M93" s="6">
        <v>183337</v>
      </c>
      <c r="N93" s="6">
        <v>163783</v>
      </c>
      <c r="O93" s="6">
        <v>192396</v>
      </c>
      <c r="P93" s="6">
        <v>210882</v>
      </c>
      <c r="Q93" s="6">
        <v>76622</v>
      </c>
      <c r="R93" s="6">
        <v>77390</v>
      </c>
      <c r="S93" s="6">
        <v>76852</v>
      </c>
      <c r="T93" s="6">
        <v>75045</v>
      </c>
      <c r="U93" s="6">
        <v>62724</v>
      </c>
      <c r="V93" s="6">
        <v>62208</v>
      </c>
      <c r="W93" s="6">
        <v>64306</v>
      </c>
      <c r="X93" s="6">
        <v>60271</v>
      </c>
      <c r="Y93" s="6">
        <v>60162</v>
      </c>
      <c r="Z93" s="6">
        <v>62492</v>
      </c>
      <c r="AA93" s="6">
        <v>62778</v>
      </c>
      <c r="AB93" s="6">
        <v>64022</v>
      </c>
      <c r="AC93" s="6">
        <v>64252</v>
      </c>
    </row>
    <row r="94" spans="2:29" x14ac:dyDescent="0.2">
      <c r="B94" s="7" t="s">
        <v>0</v>
      </c>
      <c r="D94" s="27">
        <f t="shared" si="167"/>
        <v>6009319</v>
      </c>
      <c r="E94" s="6">
        <f t="shared" si="168"/>
        <v>9945473</v>
      </c>
      <c r="F94" s="6">
        <f>SUM(R94:U94)</f>
        <v>4657311</v>
      </c>
      <c r="G94" s="6">
        <f>SUM(V94:Y94)</f>
        <v>2124728</v>
      </c>
      <c r="H94" s="6">
        <f>SUM(Z94:AC94)</f>
        <v>1611160</v>
      </c>
      <c r="I94" s="3"/>
      <c r="J94" s="6"/>
      <c r="K94" s="6"/>
      <c r="L94" s="6">
        <v>2977457</v>
      </c>
      <c r="M94" s="6">
        <v>3031862</v>
      </c>
      <c r="N94" s="6">
        <v>2671595</v>
      </c>
      <c r="O94" s="6">
        <v>2782878</v>
      </c>
      <c r="P94" s="6">
        <v>2888358</v>
      </c>
      <c r="Q94" s="6">
        <v>1602642</v>
      </c>
      <c r="R94" s="6">
        <v>1615396</v>
      </c>
      <c r="S94" s="6">
        <v>1332752</v>
      </c>
      <c r="T94" s="6">
        <v>1010420</v>
      </c>
      <c r="U94" s="6">
        <v>698743</v>
      </c>
      <c r="V94" s="6">
        <v>519621</v>
      </c>
      <c r="W94" s="6">
        <v>580742</v>
      </c>
      <c r="X94" s="6">
        <v>537319</v>
      </c>
      <c r="Y94" s="6">
        <v>487046</v>
      </c>
      <c r="Z94" s="6">
        <v>430998</v>
      </c>
      <c r="AA94" s="6">
        <v>410919</v>
      </c>
      <c r="AB94" s="6">
        <v>395309</v>
      </c>
      <c r="AC94" s="6">
        <v>373934</v>
      </c>
    </row>
    <row r="95" spans="2:29" x14ac:dyDescent="0.2">
      <c r="B95" s="7" t="s">
        <v>1</v>
      </c>
      <c r="D95" s="27">
        <f t="shared" si="167"/>
        <v>8285463</v>
      </c>
      <c r="E95" s="6">
        <f t="shared" si="168"/>
        <v>10917637</v>
      </c>
      <c r="F95" s="6">
        <f>SUM(R95:U95)</f>
        <v>4207109</v>
      </c>
      <c r="G95" s="6">
        <f>SUM(V95:Y95)</f>
        <v>52864313</v>
      </c>
      <c r="H95" s="6">
        <f>SUM(Z95:AC95)</f>
        <v>13878635</v>
      </c>
      <c r="I95" s="3"/>
      <c r="J95" s="6"/>
      <c r="K95" s="6"/>
      <c r="L95" s="6">
        <v>4283976</v>
      </c>
      <c r="M95" s="6">
        <v>4001487</v>
      </c>
      <c r="N95" s="6">
        <v>2849169</v>
      </c>
      <c r="O95" s="6">
        <v>2986491</v>
      </c>
      <c r="P95" s="6">
        <v>3109286</v>
      </c>
      <c r="Q95" s="6">
        <v>1972691</v>
      </c>
      <c r="R95" s="6">
        <v>1949271</v>
      </c>
      <c r="S95" s="6">
        <v>1385910</v>
      </c>
      <c r="T95" s="6">
        <v>447013</v>
      </c>
      <c r="U95" s="6">
        <v>424915</v>
      </c>
      <c r="V95" s="6">
        <v>9204100</v>
      </c>
      <c r="W95" s="6">
        <v>3542241</v>
      </c>
      <c r="X95" s="6">
        <v>36844965</v>
      </c>
      <c r="Y95" s="6">
        <v>3273007</v>
      </c>
      <c r="Z95" s="6">
        <v>3396179</v>
      </c>
      <c r="AA95" s="6">
        <v>3424719</v>
      </c>
      <c r="AB95" s="6">
        <v>3522366</v>
      </c>
      <c r="AC95" s="6">
        <v>3535371</v>
      </c>
    </row>
    <row r="96" spans="2:29" x14ac:dyDescent="0.2">
      <c r="B96" s="7" t="s">
        <v>47</v>
      </c>
      <c r="D96" s="27">
        <f t="shared" si="167"/>
        <v>9523418</v>
      </c>
      <c r="E96" s="6">
        <f t="shared" si="168"/>
        <v>18102122</v>
      </c>
      <c r="F96" s="6">
        <f>SUM(R96:U96)</f>
        <v>10466345</v>
      </c>
      <c r="G96" s="6">
        <f>SUM(V96:Y96)</f>
        <v>210638939</v>
      </c>
      <c r="H96" s="6">
        <f>SUM(Z96:AC96)</f>
        <v>46783758</v>
      </c>
      <c r="I96" s="3"/>
      <c r="J96" s="6"/>
      <c r="K96" s="6"/>
      <c r="L96" s="6">
        <v>4685866</v>
      </c>
      <c r="M96" s="6">
        <v>4837552</v>
      </c>
      <c r="N96" s="6">
        <v>4704964</v>
      </c>
      <c r="O96" s="6">
        <v>4595381</v>
      </c>
      <c r="P96" s="6">
        <v>4717555</v>
      </c>
      <c r="Q96" s="6">
        <v>4084222</v>
      </c>
      <c r="R96" s="6">
        <v>4142493</v>
      </c>
      <c r="S96" s="6">
        <v>3266058</v>
      </c>
      <c r="T96" s="6">
        <v>1605466</v>
      </c>
      <c r="U96" s="6">
        <v>1452328</v>
      </c>
      <c r="V96" s="6">
        <v>15046141</v>
      </c>
      <c r="W96" s="6">
        <v>2908665</v>
      </c>
      <c r="X96" s="6">
        <v>181645512</v>
      </c>
      <c r="Y96" s="6">
        <v>11038621</v>
      </c>
      <c r="Z96" s="6">
        <v>11448415</v>
      </c>
      <c r="AA96" s="6">
        <v>11546523</v>
      </c>
      <c r="AB96" s="6">
        <v>11874349</v>
      </c>
      <c r="AC96" s="6">
        <v>11914471</v>
      </c>
    </row>
    <row r="97" spans="2:29" x14ac:dyDescent="0.2">
      <c r="B97" s="5"/>
      <c r="D97" s="6"/>
      <c r="E97" s="6"/>
      <c r="F97" s="6"/>
      <c r="G97" s="6"/>
      <c r="H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2:29" x14ac:dyDescent="0.2">
      <c r="B98" s="5" t="s">
        <v>44</v>
      </c>
      <c r="D98" s="27">
        <f>SUM(J98:M98)</f>
        <v>0</v>
      </c>
      <c r="E98" s="6">
        <f t="shared" si="168"/>
        <v>0</v>
      </c>
      <c r="F98" s="6">
        <f>SUM(R98:U98)</f>
        <v>0</v>
      </c>
      <c r="G98" s="6">
        <f>SUM(V98:Y98)</f>
        <v>34499858</v>
      </c>
      <c r="H98" s="6">
        <f>SUM(Z98:AC98)</f>
        <v>43006399</v>
      </c>
      <c r="J98" s="6"/>
      <c r="K98" s="6"/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34499858</v>
      </c>
      <c r="Z98" s="6">
        <v>5873254</v>
      </c>
      <c r="AA98" s="6">
        <v>12317728</v>
      </c>
      <c r="AB98" s="6">
        <v>24594024</v>
      </c>
      <c r="AC98" s="6">
        <v>221393</v>
      </c>
    </row>
    <row r="99" spans="2:29" x14ac:dyDescent="0.2">
      <c r="B99" s="5"/>
    </row>
    <row r="100" spans="2:29" x14ac:dyDescent="0.2">
      <c r="B100" s="5" t="s">
        <v>45</v>
      </c>
      <c r="D100" s="27">
        <f>SUM(J100:M100)</f>
        <v>24184702</v>
      </c>
      <c r="E100" s="4">
        <f>SUM(N100:Q100)</f>
        <v>39608915</v>
      </c>
      <c r="F100" s="4">
        <f>SUM(R100:U100)</f>
        <v>19622776</v>
      </c>
      <c r="G100" s="4">
        <f>SUM(V100:Y100)</f>
        <v>300374785</v>
      </c>
      <c r="H100" s="4">
        <f>SUM(Z100:AC100)</f>
        <v>105533496</v>
      </c>
      <c r="J100" s="4">
        <f t="shared" ref="J100:M100" si="169">SUM(J93:J96,J98)</f>
        <v>0</v>
      </c>
      <c r="K100" s="4">
        <f t="shared" si="169"/>
        <v>0</v>
      </c>
      <c r="L100" s="4">
        <f t="shared" si="169"/>
        <v>12130464</v>
      </c>
      <c r="M100" s="4">
        <f t="shared" si="169"/>
        <v>12054238</v>
      </c>
      <c r="N100" s="4">
        <f t="shared" ref="N100:U100" si="170">SUM(N93:N96,N98)</f>
        <v>10389511</v>
      </c>
      <c r="O100" s="4">
        <f t="shared" si="170"/>
        <v>10557146</v>
      </c>
      <c r="P100" s="4">
        <f t="shared" si="170"/>
        <v>10926081</v>
      </c>
      <c r="Q100" s="4">
        <f t="shared" si="170"/>
        <v>7736177</v>
      </c>
      <c r="R100" s="4">
        <f t="shared" si="170"/>
        <v>7784550</v>
      </c>
      <c r="S100" s="4">
        <f t="shared" si="170"/>
        <v>6061572</v>
      </c>
      <c r="T100" s="4">
        <f t="shared" si="170"/>
        <v>3137944</v>
      </c>
      <c r="U100" s="4">
        <f t="shared" si="170"/>
        <v>2638710</v>
      </c>
      <c r="V100" s="4">
        <f t="shared" ref="V100:AC100" si="171">SUM(V93:V96,V98)</f>
        <v>24832070</v>
      </c>
      <c r="W100" s="4">
        <f t="shared" si="171"/>
        <v>7095954</v>
      </c>
      <c r="X100" s="4">
        <f t="shared" si="171"/>
        <v>219088067</v>
      </c>
      <c r="Y100" s="4">
        <f t="shared" si="171"/>
        <v>49358694</v>
      </c>
      <c r="Z100" s="4">
        <f t="shared" si="171"/>
        <v>21211338</v>
      </c>
      <c r="AA100" s="4">
        <f t="shared" si="171"/>
        <v>27762667</v>
      </c>
      <c r="AB100" s="4">
        <f t="shared" si="171"/>
        <v>40450070</v>
      </c>
      <c r="AC100" s="4">
        <f t="shared" si="171"/>
        <v>16109421</v>
      </c>
    </row>
    <row r="101" spans="2:29" x14ac:dyDescent="0.2">
      <c r="D101" s="4"/>
      <c r="E101" s="4"/>
      <c r="F101" s="4"/>
      <c r="G101" s="4"/>
      <c r="H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</sheetData>
  <pageMargins left="0.7" right="0.7" top="0.75" bottom="0.75" header="0.3" footer="0.3"/>
  <pageSetup paperSize="9" scale="2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192F3-786D-364F-A3B3-F06FCB7A16B5}">
  <dimension ref="A1:D60"/>
  <sheetViews>
    <sheetView showGridLines="0" workbookViewId="0"/>
  </sheetViews>
  <sheetFormatPr baseColWidth="10" defaultColWidth="5.83203125" defaultRowHeight="15" x14ac:dyDescent="0.2"/>
  <cols>
    <col min="1" max="1" width="17.83203125" style="30" customWidth="1"/>
    <col min="2" max="3" width="12.83203125" style="25" customWidth="1"/>
    <col min="4" max="4" width="10.1640625" style="25" bestFit="1" customWidth="1"/>
    <col min="5" max="16384" width="5.83203125" style="25"/>
  </cols>
  <sheetData>
    <row r="1" spans="1:4" x14ac:dyDescent="0.2">
      <c r="A1" s="29" t="s">
        <v>27</v>
      </c>
      <c r="B1" s="23"/>
    </row>
    <row r="2" spans="1:4" x14ac:dyDescent="0.2">
      <c r="A2" s="28">
        <v>44409</v>
      </c>
      <c r="B2" s="23"/>
    </row>
    <row r="3" spans="1:4" x14ac:dyDescent="0.2">
      <c r="A3" s="29" t="s">
        <v>26</v>
      </c>
      <c r="B3" s="23"/>
    </row>
    <row r="4" spans="1:4" x14ac:dyDescent="0.2">
      <c r="A4" s="29"/>
      <c r="B4" s="23"/>
    </row>
    <row r="5" spans="1:4" x14ac:dyDescent="0.2">
      <c r="B5" s="24" t="s">
        <v>25</v>
      </c>
      <c r="C5" s="24" t="s">
        <v>24</v>
      </c>
      <c r="D5" s="24" t="s">
        <v>27</v>
      </c>
    </row>
    <row r="6" spans="1:4" x14ac:dyDescent="0.2">
      <c r="A6" s="32" t="s">
        <v>54</v>
      </c>
      <c r="B6" s="33"/>
      <c r="C6" s="34"/>
      <c r="D6" s="34"/>
    </row>
    <row r="7" spans="1:4" x14ac:dyDescent="0.2">
      <c r="A7" s="31"/>
      <c r="B7" s="26" t="s">
        <v>19</v>
      </c>
      <c r="C7" s="26" t="s">
        <v>18</v>
      </c>
      <c r="D7" s="35">
        <v>20299</v>
      </c>
    </row>
    <row r="8" spans="1:4" x14ac:dyDescent="0.2">
      <c r="A8" s="31"/>
      <c r="B8" s="26" t="s">
        <v>19</v>
      </c>
      <c r="C8" s="26" t="s">
        <v>21</v>
      </c>
      <c r="D8" s="35">
        <v>15299</v>
      </c>
    </row>
    <row r="9" spans="1:4" x14ac:dyDescent="0.2">
      <c r="A9" s="31"/>
      <c r="B9" s="26" t="s">
        <v>23</v>
      </c>
      <c r="C9" s="26" t="s">
        <v>18</v>
      </c>
      <c r="D9" s="35">
        <v>10799</v>
      </c>
    </row>
    <row r="10" spans="1:4" x14ac:dyDescent="0.2">
      <c r="A10" s="31"/>
      <c r="B10" s="26" t="s">
        <v>23</v>
      </c>
      <c r="C10" s="26" t="s">
        <v>21</v>
      </c>
      <c r="D10" s="35">
        <v>7799</v>
      </c>
    </row>
    <row r="11" spans="1:4" x14ac:dyDescent="0.2">
      <c r="A11" s="31"/>
      <c r="B11" s="26" t="s">
        <v>23</v>
      </c>
      <c r="C11" s="26" t="s">
        <v>17</v>
      </c>
      <c r="D11" s="35">
        <v>6599</v>
      </c>
    </row>
    <row r="12" spans="1:4" x14ac:dyDescent="0.2">
      <c r="A12" s="31"/>
      <c r="B12" s="26" t="s">
        <v>20</v>
      </c>
      <c r="C12" s="26" t="s">
        <v>18</v>
      </c>
      <c r="D12" s="35">
        <v>9399</v>
      </c>
    </row>
    <row r="13" spans="1:4" x14ac:dyDescent="0.2">
      <c r="A13" s="31"/>
      <c r="B13" s="26" t="s">
        <v>20</v>
      </c>
      <c r="C13" s="26" t="s">
        <v>21</v>
      </c>
      <c r="D13" s="35">
        <v>7399</v>
      </c>
    </row>
    <row r="14" spans="1:4" x14ac:dyDescent="0.2">
      <c r="A14" s="31"/>
      <c r="B14" s="26" t="s">
        <v>58</v>
      </c>
      <c r="C14" s="26" t="s">
        <v>18</v>
      </c>
      <c r="D14" s="35">
        <v>6499</v>
      </c>
    </row>
    <row r="15" spans="1:4" x14ac:dyDescent="0.2">
      <c r="A15" s="31"/>
      <c r="B15" s="26" t="s">
        <v>58</v>
      </c>
      <c r="C15" s="26" t="s">
        <v>21</v>
      </c>
      <c r="D15" s="35">
        <v>5499</v>
      </c>
    </row>
    <row r="16" spans="1:4" x14ac:dyDescent="0.2">
      <c r="A16" s="32" t="s">
        <v>55</v>
      </c>
      <c r="B16" s="33"/>
      <c r="C16" s="34"/>
      <c r="D16" s="34"/>
    </row>
    <row r="17" spans="1:4" x14ac:dyDescent="0.2">
      <c r="A17" s="31"/>
      <c r="B17" s="26" t="s">
        <v>23</v>
      </c>
      <c r="C17" s="26" t="s">
        <v>21</v>
      </c>
      <c r="D17" s="35">
        <v>7499</v>
      </c>
    </row>
    <row r="18" spans="1:4" x14ac:dyDescent="0.2">
      <c r="A18" s="31"/>
      <c r="B18" s="26" t="s">
        <v>23</v>
      </c>
      <c r="C18" s="26" t="s">
        <v>17</v>
      </c>
      <c r="D18" s="35">
        <v>6499</v>
      </c>
    </row>
    <row r="19" spans="1:4" x14ac:dyDescent="0.2">
      <c r="A19" s="31"/>
      <c r="B19" s="26" t="s">
        <v>23</v>
      </c>
      <c r="C19" s="26" t="s">
        <v>16</v>
      </c>
      <c r="D19" s="35">
        <v>5999</v>
      </c>
    </row>
    <row r="20" spans="1:4" x14ac:dyDescent="0.2">
      <c r="A20" s="31"/>
      <c r="B20" s="26" t="s">
        <v>20</v>
      </c>
      <c r="C20" s="26" t="s">
        <v>18</v>
      </c>
      <c r="D20" s="35">
        <v>9299</v>
      </c>
    </row>
    <row r="21" spans="1:4" x14ac:dyDescent="0.2">
      <c r="A21" s="31"/>
      <c r="B21" s="26" t="s">
        <v>20</v>
      </c>
      <c r="C21" s="26" t="s">
        <v>21</v>
      </c>
      <c r="D21" s="35">
        <v>7299</v>
      </c>
    </row>
    <row r="22" spans="1:4" x14ac:dyDescent="0.2">
      <c r="A22" s="31"/>
      <c r="B22" s="26" t="s">
        <v>20</v>
      </c>
      <c r="C22" s="26" t="s">
        <v>17</v>
      </c>
      <c r="D22" s="35">
        <v>6499</v>
      </c>
    </row>
    <row r="23" spans="1:4" x14ac:dyDescent="0.2">
      <c r="A23" s="31"/>
      <c r="B23" s="26" t="s">
        <v>20</v>
      </c>
      <c r="C23" s="26" t="s">
        <v>16</v>
      </c>
      <c r="D23" s="35">
        <v>5599</v>
      </c>
    </row>
    <row r="24" spans="1:4" x14ac:dyDescent="0.2">
      <c r="A24" s="31"/>
      <c r="B24" s="26" t="s">
        <v>51</v>
      </c>
      <c r="C24" s="26" t="s">
        <v>18</v>
      </c>
      <c r="D24" s="35">
        <v>8799</v>
      </c>
    </row>
    <row r="25" spans="1:4" x14ac:dyDescent="0.2">
      <c r="A25" s="31"/>
      <c r="B25" s="26" t="s">
        <v>22</v>
      </c>
      <c r="C25" s="26" t="s">
        <v>18</v>
      </c>
      <c r="D25" s="35">
        <v>6299</v>
      </c>
    </row>
    <row r="26" spans="1:4" x14ac:dyDescent="0.2">
      <c r="A26" s="31"/>
      <c r="B26" s="26" t="s">
        <v>22</v>
      </c>
      <c r="C26" s="26" t="s">
        <v>21</v>
      </c>
      <c r="D26" s="35">
        <v>5299</v>
      </c>
    </row>
    <row r="27" spans="1:4" x14ac:dyDescent="0.2">
      <c r="A27" s="31"/>
      <c r="B27" s="26" t="s">
        <v>22</v>
      </c>
      <c r="C27" s="26" t="s">
        <v>17</v>
      </c>
      <c r="D27" s="35">
        <v>4699</v>
      </c>
    </row>
    <row r="28" spans="1:4" x14ac:dyDescent="0.2">
      <c r="A28" s="31"/>
      <c r="B28" s="26" t="s">
        <v>58</v>
      </c>
      <c r="C28" s="26" t="s">
        <v>17</v>
      </c>
      <c r="D28" s="35">
        <v>4299</v>
      </c>
    </row>
    <row r="29" spans="1:4" x14ac:dyDescent="0.2">
      <c r="A29" s="32" t="s">
        <v>56</v>
      </c>
      <c r="B29" s="33"/>
      <c r="C29" s="34"/>
      <c r="D29" s="34"/>
    </row>
    <row r="30" spans="1:4" x14ac:dyDescent="0.2">
      <c r="A30" s="29"/>
      <c r="B30" s="26" t="s">
        <v>105</v>
      </c>
      <c r="C30" s="26" t="s">
        <v>21</v>
      </c>
      <c r="D30" s="35">
        <v>6999</v>
      </c>
    </row>
    <row r="31" spans="1:4" x14ac:dyDescent="0.2">
      <c r="A31" s="29"/>
      <c r="B31" s="26" t="s">
        <v>105</v>
      </c>
      <c r="C31" s="26" t="s">
        <v>17</v>
      </c>
      <c r="D31" s="35">
        <v>5999</v>
      </c>
    </row>
    <row r="32" spans="1:4" x14ac:dyDescent="0.2">
      <c r="A32" s="29"/>
      <c r="B32" s="26" t="s">
        <v>64</v>
      </c>
      <c r="C32" s="26" t="s">
        <v>21</v>
      </c>
      <c r="D32" s="35">
        <v>6599</v>
      </c>
    </row>
    <row r="33" spans="1:4" x14ac:dyDescent="0.2">
      <c r="A33" s="31"/>
      <c r="B33" s="26" t="s">
        <v>64</v>
      </c>
      <c r="C33" s="26" t="s">
        <v>17</v>
      </c>
      <c r="D33" s="35">
        <v>5599</v>
      </c>
    </row>
    <row r="34" spans="1:4" x14ac:dyDescent="0.2">
      <c r="A34" s="31"/>
      <c r="B34" s="26" t="s">
        <v>64</v>
      </c>
      <c r="C34" s="26" t="s">
        <v>16</v>
      </c>
      <c r="D34" s="35">
        <v>4999</v>
      </c>
    </row>
    <row r="35" spans="1:4" x14ac:dyDescent="0.2">
      <c r="A35" s="31"/>
      <c r="B35" s="26" t="s">
        <v>70</v>
      </c>
      <c r="C35" s="26" t="s">
        <v>18</v>
      </c>
      <c r="D35" s="35">
        <v>5999</v>
      </c>
    </row>
    <row r="36" spans="1:4" x14ac:dyDescent="0.2">
      <c r="A36" s="31"/>
      <c r="B36" s="26" t="s">
        <v>70</v>
      </c>
      <c r="C36" s="26" t="s">
        <v>21</v>
      </c>
      <c r="D36" s="35">
        <v>5499</v>
      </c>
    </row>
    <row r="37" spans="1:4" x14ac:dyDescent="0.2">
      <c r="A37" s="31"/>
      <c r="B37" s="26" t="s">
        <v>70</v>
      </c>
      <c r="C37" s="26" t="s">
        <v>17</v>
      </c>
      <c r="D37" s="35">
        <v>4899</v>
      </c>
    </row>
    <row r="38" spans="1:4" x14ac:dyDescent="0.2">
      <c r="A38" s="31"/>
      <c r="B38" s="26" t="s">
        <v>70</v>
      </c>
      <c r="C38" s="26" t="s">
        <v>16</v>
      </c>
      <c r="D38" s="35">
        <v>4399</v>
      </c>
    </row>
    <row r="39" spans="1:4" x14ac:dyDescent="0.2">
      <c r="A39" s="31"/>
      <c r="B39" s="26" t="s">
        <v>51</v>
      </c>
      <c r="C39" s="26" t="s">
        <v>21</v>
      </c>
      <c r="D39" s="35">
        <v>6499</v>
      </c>
    </row>
    <row r="40" spans="1:4" x14ac:dyDescent="0.2">
      <c r="A40" s="31"/>
      <c r="B40" s="26" t="s">
        <v>51</v>
      </c>
      <c r="C40" s="26" t="s">
        <v>17</v>
      </c>
      <c r="D40" s="35">
        <v>5499</v>
      </c>
    </row>
    <row r="41" spans="1:4" x14ac:dyDescent="0.2">
      <c r="A41" s="31"/>
      <c r="B41" s="26" t="s">
        <v>51</v>
      </c>
      <c r="C41" s="26" t="s">
        <v>16</v>
      </c>
      <c r="D41" s="35">
        <v>4899</v>
      </c>
    </row>
    <row r="42" spans="1:4" x14ac:dyDescent="0.2">
      <c r="A42" s="31"/>
      <c r="B42" s="26" t="s">
        <v>22</v>
      </c>
      <c r="C42" s="26" t="s">
        <v>18</v>
      </c>
      <c r="D42" s="35">
        <v>6199</v>
      </c>
    </row>
    <row r="43" spans="1:4" x14ac:dyDescent="0.2">
      <c r="A43" s="31"/>
      <c r="B43" s="26" t="s">
        <v>22</v>
      </c>
      <c r="C43" s="26" t="s">
        <v>21</v>
      </c>
      <c r="D43" s="35">
        <v>5499</v>
      </c>
    </row>
    <row r="44" spans="1:4" x14ac:dyDescent="0.2">
      <c r="A44" s="31"/>
      <c r="B44" s="26" t="s">
        <v>22</v>
      </c>
      <c r="C44" s="26" t="s">
        <v>17</v>
      </c>
      <c r="D44" s="35">
        <v>4599</v>
      </c>
    </row>
    <row r="45" spans="1:4" x14ac:dyDescent="0.2">
      <c r="A45" s="31"/>
      <c r="B45" s="26" t="s">
        <v>22</v>
      </c>
      <c r="C45" s="26" t="s">
        <v>16</v>
      </c>
      <c r="D45" s="35">
        <v>4099</v>
      </c>
    </row>
    <row r="46" spans="1:4" x14ac:dyDescent="0.2">
      <c r="A46" s="31"/>
      <c r="B46" s="26" t="s">
        <v>52</v>
      </c>
      <c r="C46" s="26" t="s">
        <v>18</v>
      </c>
      <c r="D46" s="35">
        <v>4799</v>
      </c>
    </row>
    <row r="47" spans="1:4" x14ac:dyDescent="0.2">
      <c r="A47" s="31"/>
      <c r="B47" s="26" t="s">
        <v>52</v>
      </c>
      <c r="C47" s="26" t="s">
        <v>21</v>
      </c>
      <c r="D47" s="35">
        <v>4199</v>
      </c>
    </row>
    <row r="48" spans="1:4" x14ac:dyDescent="0.2">
      <c r="A48" s="31"/>
      <c r="B48" s="26" t="s">
        <v>52</v>
      </c>
      <c r="C48" s="26" t="s">
        <v>17</v>
      </c>
      <c r="D48" s="35">
        <v>3699</v>
      </c>
    </row>
    <row r="49" spans="1:4" x14ac:dyDescent="0.2">
      <c r="A49" s="31"/>
      <c r="B49" s="26" t="s">
        <v>99</v>
      </c>
      <c r="C49" s="26" t="s">
        <v>21</v>
      </c>
      <c r="D49" s="35">
        <v>4299</v>
      </c>
    </row>
    <row r="50" spans="1:4" x14ac:dyDescent="0.2">
      <c r="A50" s="31"/>
      <c r="B50" s="26" t="s">
        <v>99</v>
      </c>
      <c r="C50" s="26" t="s">
        <v>17</v>
      </c>
      <c r="D50" s="35">
        <v>3699</v>
      </c>
    </row>
    <row r="51" spans="1:4" x14ac:dyDescent="0.2">
      <c r="A51" s="31"/>
      <c r="B51" s="26" t="s">
        <v>100</v>
      </c>
      <c r="C51" s="26" t="s">
        <v>21</v>
      </c>
      <c r="D51" s="35">
        <v>3499</v>
      </c>
    </row>
    <row r="52" spans="1:4" x14ac:dyDescent="0.2">
      <c r="A52" s="31"/>
      <c r="B52" s="26" t="s">
        <v>100</v>
      </c>
      <c r="C52" s="26" t="s">
        <v>17</v>
      </c>
      <c r="D52" s="35">
        <v>2899</v>
      </c>
    </row>
    <row r="53" spans="1:4" x14ac:dyDescent="0.2">
      <c r="A53" s="31"/>
      <c r="B53" s="26" t="s">
        <v>106</v>
      </c>
      <c r="C53" s="26" t="s">
        <v>21</v>
      </c>
      <c r="D53" s="35">
        <v>3799</v>
      </c>
    </row>
    <row r="54" spans="1:4" x14ac:dyDescent="0.2">
      <c r="A54" s="31"/>
      <c r="B54" s="26" t="s">
        <v>106</v>
      </c>
      <c r="C54" s="26" t="s">
        <v>17</v>
      </c>
      <c r="D54" s="35">
        <v>3399</v>
      </c>
    </row>
    <row r="55" spans="1:4" x14ac:dyDescent="0.2">
      <c r="A55" s="31"/>
      <c r="B55" s="26" t="s">
        <v>69</v>
      </c>
      <c r="C55" s="26" t="s">
        <v>18</v>
      </c>
      <c r="D55" s="35">
        <v>3899</v>
      </c>
    </row>
    <row r="56" spans="1:4" x14ac:dyDescent="0.2">
      <c r="A56" s="31"/>
      <c r="B56" s="26" t="s">
        <v>69</v>
      </c>
      <c r="C56" s="26" t="s">
        <v>21</v>
      </c>
      <c r="D56" s="35">
        <v>3499</v>
      </c>
    </row>
    <row r="57" spans="1:4" x14ac:dyDescent="0.2">
      <c r="A57" s="31"/>
      <c r="B57" s="26" t="s">
        <v>59</v>
      </c>
      <c r="C57" s="26" t="s">
        <v>21</v>
      </c>
      <c r="D57" s="35">
        <v>3799</v>
      </c>
    </row>
    <row r="58" spans="1:4" x14ac:dyDescent="0.2">
      <c r="B58" s="26" t="s">
        <v>59</v>
      </c>
      <c r="C58" s="26" t="s">
        <v>17</v>
      </c>
      <c r="D58" s="35">
        <v>3399</v>
      </c>
    </row>
    <row r="59" spans="1:4" x14ac:dyDescent="0.2">
      <c r="B59" s="26" t="s">
        <v>68</v>
      </c>
      <c r="C59" s="26" t="s">
        <v>21</v>
      </c>
      <c r="D59" s="35">
        <v>2999</v>
      </c>
    </row>
    <row r="60" spans="1:4" x14ac:dyDescent="0.2">
      <c r="B60" s="26" t="s">
        <v>68</v>
      </c>
      <c r="C60" s="26" t="s">
        <v>17</v>
      </c>
      <c r="D60" s="35">
        <v>2499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Header</vt:lpstr>
      <vt:lpstr>Key Financials</vt:lpstr>
      <vt:lpstr>China MSRP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Jason Yang</cp:lastModifiedBy>
  <dcterms:created xsi:type="dcterms:W3CDTF">2019-03-18T03:06:06Z</dcterms:created>
  <dcterms:modified xsi:type="dcterms:W3CDTF">2021-08-12T10:33:00Z</dcterms:modified>
</cp:coreProperties>
</file>