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280" firstSheet="2"/>
  </bookViews>
  <sheets>
    <sheet name="Header" sheetId="3" r:id="rId1"/>
    <sheet name="Key Financials" sheetId="18" r:id="rId2"/>
    <sheet name="China MSRP" sheetId="6" r:id="rId3"/>
  </sheets>
  <definedNames>
    <definedName name="\0">#REF!</definedName>
    <definedName name="\a">#REF!</definedName>
    <definedName name="\d">#REF!</definedName>
    <definedName name="\p">#REF!</definedName>
    <definedName name="\s">#REF!</definedName>
    <definedName name="\z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LBL_A" hidden="1">#REF!</definedName>
    <definedName name="__123Graph_LBL_C" hidden="1">#REF!</definedName>
    <definedName name="__123Graph_X" hidden="1">#REF!</definedName>
    <definedName name="__I6">#REF!</definedName>
    <definedName name="__LF12" hidden="1">#REF!</definedName>
    <definedName name="__PRC211">#REF!</definedName>
    <definedName name="__qr10">#REF!</definedName>
    <definedName name="_2">#REF!</definedName>
    <definedName name="_2_0Crite">#REF!</definedName>
    <definedName name="_3Crite">#REF!</definedName>
    <definedName name="_650_35500">#REF!</definedName>
    <definedName name="_999年12月31日股份应收帐款.dbf">#REF!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PU2003">#REF!</definedName>
    <definedName name="_DPU2004">#REF!</definedName>
    <definedName name="_DPU2005">#REF!</definedName>
    <definedName name="_DPU2006">#REF!</definedName>
    <definedName name="_DPU2007">#REF!</definedName>
    <definedName name="_Fill" hidden="1">#REF!</definedName>
    <definedName name="_I6">#REF!</definedName>
    <definedName name="_Key1" hidden="1">#REF!</definedName>
    <definedName name="_Key2" hidden="1">#REF!</definedName>
    <definedName name="_LF12" hidden="1">#REF!</definedName>
    <definedName name="_Order1" hidden="1">255</definedName>
    <definedName name="_Order2" hidden="1">255</definedName>
    <definedName name="_PRC211">#REF!</definedName>
    <definedName name="_PRT1">#REF!</definedName>
    <definedName name="_qr10">#REF!</definedName>
    <definedName name="_Sort" hidden="1">#REF!</definedName>
    <definedName name="A">#REF!</definedName>
    <definedName name="aa">#REF!</definedName>
    <definedName name="aaa">#REF!</definedName>
    <definedName name="AAAA">#REF!</definedName>
    <definedName name="AAAAAAA" hidden="1">#REF!</definedName>
    <definedName name="AAAAAAAAAAAAA">#REF!</definedName>
    <definedName name="AB">#REF!</definedName>
    <definedName name="AB1447\">#REF!</definedName>
    <definedName name="AcCode">#REF!</definedName>
    <definedName name="accode01">#REF!</definedName>
    <definedName name="adfadfa">#REF!</definedName>
    <definedName name="Adj1999C">#REF!</definedName>
    <definedName name="Adj1999E">#REF!</definedName>
    <definedName name="Adj1999N">#REF!</definedName>
    <definedName name="Adj2000C">#REF!</definedName>
    <definedName name="Adj2000E">#REF!</definedName>
    <definedName name="Adj2000N">#REF!</definedName>
    <definedName name="AdjustedITSD">#REF!</definedName>
    <definedName name="ALBERT_COMPLEX">#REF!</definedName>
    <definedName name="AM">#REF!</definedName>
    <definedName name="Analysis_noselection">#REF!</definedName>
    <definedName name="AnzahlPos">#REF!</definedName>
    <definedName name="AnzPositionen">#REF!</definedName>
    <definedName name="AO\571">#REF!</definedName>
    <definedName name="AP">#REF!</definedName>
    <definedName name="ar">#REF!</definedName>
    <definedName name="area1">#REF!</definedName>
    <definedName name="area2">#REF!</definedName>
    <definedName name="area3">#REF!</definedName>
    <definedName name="AS2DocOpenMode" hidden="1">"AS2DocumentEdit"</definedName>
    <definedName name="Asset_ID">#REF!</definedName>
    <definedName name="Assets">#REF!</definedName>
    <definedName name="ASSOZ">#REF!</definedName>
    <definedName name="B">#REF!</definedName>
    <definedName name="BB">#REF!</definedName>
    <definedName name="BBB">#REF!</definedName>
    <definedName name="BBBBB">#REF!</definedName>
    <definedName name="BLT">#REF!</definedName>
    <definedName name="border1">#REF!</definedName>
    <definedName name="border2">#REF!</definedName>
    <definedName name="border3">#REF!</definedName>
    <definedName name="BorrowerName">#REF!</definedName>
    <definedName name="BS">#REF!</definedName>
    <definedName name="BUGIS_VILLAGE">#REF!</definedName>
    <definedName name="Bundesländer">#REF!</definedName>
    <definedName name="Bundesstaaten">#REF!</definedName>
    <definedName name="C_">#REF!</definedName>
    <definedName name="CAIRNHILL_PLACE">#REF!</definedName>
    <definedName name="Capital_Reserves">#REF!</definedName>
    <definedName name="CapRate">#REF!</definedName>
    <definedName name="CC">#REF!</definedName>
    <definedName name="CCC">#REF!</definedName>
    <definedName name="CCCCC">#REF!</definedName>
    <definedName name="CCCCCCCC">#REF!</definedName>
    <definedName name="CCCCCCCCC">#REF!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hAC">#REF!</definedName>
    <definedName name="ChangColor_With2">#REF!</definedName>
    <definedName name="ChBV">#REF!</definedName>
    <definedName name="City">#REF!</definedName>
    <definedName name="Class">#REF!</definedName>
    <definedName name="CMTGearing2003">#REF!</definedName>
    <definedName name="Control_BS">#REF!</definedName>
    <definedName name="Control_Net_Income">#REF!</definedName>
    <definedName name="cost">#REF!</definedName>
    <definedName name="coupon_table">OFFSET(#REF!,0,0,COUNT(#REF!),5)</definedName>
    <definedName name="Credcard_Income_Growth">#REF!</definedName>
    <definedName name="_xlnm.Criteria">#REF!</definedName>
    <definedName name="CUPPAGE_TERRACE">#REF!</definedName>
    <definedName name="Current_Assets">#REF!</definedName>
    <definedName name="Current_Liabilities">#REF!</definedName>
    <definedName name="CVB">#REF!</definedName>
    <definedName name="d">#REF!</definedName>
    <definedName name="da">#REF!</definedName>
    <definedName name="dad">#REF!</definedName>
    <definedName name="daf">#REF!</definedName>
    <definedName name="dafa">#N/A</definedName>
    <definedName name="dafda">#N/A</definedName>
    <definedName name="Data___Borrower">#REF!</definedName>
    <definedName name="Data___Coll_Info">#REF!</definedName>
    <definedName name="Data___Coll_Scenario">#REF!</definedName>
    <definedName name="Data___Loan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ase">#REF!</definedName>
    <definedName name="DateiDE">#REF!</definedName>
    <definedName name="DateiEN">#REF!</definedName>
    <definedName name="DateinameDE">#REF!</definedName>
    <definedName name="DateinameEN">#REF!</definedName>
    <definedName name="DB">#REF!</definedName>
    <definedName name="dd">_xleta.year</definedName>
    <definedName name="ddd">#REF!</definedName>
    <definedName name="DDDDD">#REF!</definedName>
    <definedName name="dddddd">#REF!</definedName>
    <definedName name="DDDDDDD">#REF!</definedName>
    <definedName name="DDDDDDDD">#REF!</definedName>
    <definedName name="DDDDDDDDD">#REF!</definedName>
    <definedName name="DDDDDDDDDDDDD">#REF!</definedName>
    <definedName name="Depre">#REF!</definedName>
    <definedName name="df_curve">OFFSET(#REF!,0,0,COUNT(#REF!),2)</definedName>
    <definedName name="df_curve1">df_curve</definedName>
    <definedName name="df_curve2">OFFSET(#REF!,0,0,COUNT(#REF!),2)</definedName>
    <definedName name="dfa">#N/A</definedName>
    <definedName name="dfagfa">#N/A</definedName>
    <definedName name="dfas">#N/A</definedName>
    <definedName name="dfasfa">#REF!</definedName>
    <definedName name="discount">#REF!</definedName>
    <definedName name="Dispose">#REF!</definedName>
    <definedName name="DistPU2003">#REF!</definedName>
    <definedName name="DistPU2004">#REF!</definedName>
    <definedName name="DistPU2005">#REF!</definedName>
    <definedName name="DistPU2006">#REF!</definedName>
    <definedName name="dItemsToTest">#REF!</definedName>
    <definedName name="Div_Yield2003">#REF!</definedName>
    <definedName name="Div_Yield2004">#REF!</definedName>
    <definedName name="Div_Yield2005">#REF!</definedName>
    <definedName name="Div_Yield2006">#REF!</definedName>
    <definedName name="Div_Yield2007">#REF!</definedName>
    <definedName name="Div_Yield2008">#REF!</definedName>
    <definedName name="Div_Yield2009">#REF!</definedName>
    <definedName name="Div_Yield2010">#REF!</definedName>
    <definedName name="Div_Yield2011">#REF!</definedName>
    <definedName name="Dividend_2003">#REF!</definedName>
    <definedName name="Dividend_2004">#REF!</definedName>
    <definedName name="Dividend_2005">#REF!</definedName>
    <definedName name="Dividend_2006">#REF!</definedName>
    <definedName name="Dividend_2007">#REF!</definedName>
    <definedName name="Dividend_2008">#REF!</definedName>
    <definedName name="Dividend_2009">#REF!</definedName>
    <definedName name="Dividend_2010">#REF!</definedName>
    <definedName name="Dividend_2011">#REF!</definedName>
    <definedName name="Dividend2003">#REF!</definedName>
    <definedName name="Dividend2004">#REF!</definedName>
    <definedName name="Dividend2005">#REF!</definedName>
    <definedName name="Dividend2006">#REF!</definedName>
    <definedName name="Dividend2007">#REF!</definedName>
    <definedName name="Dividend2008">#REF!</definedName>
    <definedName name="Dividend2009">#REF!</definedName>
    <definedName name="Dividend2010">#REF!</definedName>
    <definedName name="Dividend2011">#REF!</definedName>
    <definedName name="DividYld2003">#REF!</definedName>
    <definedName name="DividYld2004">#REF!</definedName>
    <definedName name="DividYld2005">#REF!</definedName>
    <definedName name="DividYld2006">#REF!</definedName>
    <definedName name="DividYld2007">#REF!</definedName>
    <definedName name="DivYield2003">#REF!</definedName>
    <definedName name="DivYield2004">#REF!</definedName>
    <definedName name="DivYield2005">#REF!</definedName>
    <definedName name="DivYield2006">#REF!</definedName>
    <definedName name="DivYield2007">#REF!</definedName>
    <definedName name="DivYield2008">#REF!</definedName>
    <definedName name="DivYield2009">#REF!</definedName>
    <definedName name="DivYield2010">#REF!</definedName>
    <definedName name="DivYield2011">#REF!</definedName>
    <definedName name="DivYld2003">#REF!</definedName>
    <definedName name="DivYld2004">#REF!</definedName>
    <definedName name="DivYld2005">#REF!</definedName>
    <definedName name="DivYld2006">#REF!</definedName>
    <definedName name="DivYld2007">#REF!</definedName>
    <definedName name="DivYld2008">#REF!</definedName>
    <definedName name="DivYld2009">#REF!</definedName>
    <definedName name="DivYld2010">#REF!</definedName>
    <definedName name="DivYld2011">#REF!</definedName>
    <definedName name="DL">#REF!</definedName>
    <definedName name="dName">#REF!</definedName>
    <definedName name="Document_array">{"Book1","评估表样1.xls"}</definedName>
    <definedName name="dPlanningMateriality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PUnit2003">#REF!</definedName>
    <definedName name="DPUnit2004">#REF!</definedName>
    <definedName name="DPUnit2005">#REF!</definedName>
    <definedName name="DPUnit2006">#REF!</definedName>
    <definedName name="DRUCK">#REF!</definedName>
    <definedName name="dSampleSize">#REF!</definedName>
    <definedName name="dsfas">#REF!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Yield2003">#REF!</definedName>
    <definedName name="DYield2004">#REF!</definedName>
    <definedName name="DYield2005">#REF!</definedName>
    <definedName name="DYield2006">#REF!</definedName>
    <definedName name="DYield2007">#REF!</definedName>
    <definedName name="DYield2008">#REF!</definedName>
    <definedName name="DYield2009">#REF!</definedName>
    <definedName name="DYield2010">#REF!</definedName>
    <definedName name="DYield2011">#REF!</definedName>
    <definedName name="E">#REF!</definedName>
    <definedName name="E1888\">#REF!</definedName>
    <definedName name="ED">SMT/6+EDchoice*SMT/3</definedName>
    <definedName name="EDchoice">#REF!</definedName>
    <definedName name="EEE">#REF!</definedName>
    <definedName name="eeee">#REF!</definedName>
    <definedName name="EEEEEEEE">#REF!</definedName>
    <definedName name="Equity_IRR">#REF!</definedName>
    <definedName name="Ergebnis">#REF!</definedName>
    <definedName name="ERT">#REF!</definedName>
    <definedName name="ExactAddinConnection" hidden="1">"003"</definedName>
    <definedName name="ExactAddinConnection.003" hidden="1">"KEVIN32887-2;003;Kevin;1"</definedName>
    <definedName name="ExactAddinReports" hidden="1">2</definedName>
    <definedName name="F">#REF!</definedName>
    <definedName name="fangwu">#REF!</definedName>
    <definedName name="FAR">#REF!</definedName>
    <definedName name="fff">#REF!</definedName>
    <definedName name="FFFFFFF">#REF!</definedName>
    <definedName name="FFFFFFFF">#REF!</definedName>
    <definedName name="FGH">#REF!</definedName>
    <definedName name="Finance_costs">#REF!</definedName>
    <definedName name="FindingsAnaOfDiff">#REF!</definedName>
    <definedName name="FindingsControlFailures">#REF!</definedName>
    <definedName name="FindingsQuestOnWeakness">#REF!</definedName>
    <definedName name="FindingsRationalForNotComm">#REF!</definedName>
    <definedName name="FindingsRiskOfFraud">#REF!</definedName>
    <definedName name="fixleg_obj">OFFSET(#REF!,0,0,COUNT(#REF!),4)</definedName>
    <definedName name="futures_table">#REF!</definedName>
    <definedName name="futures_table2">#REF!</definedName>
    <definedName name="G">#REF!</definedName>
    <definedName name="Gearing">#REF!</definedName>
    <definedName name="Gearinglevel">#REF!</definedName>
    <definedName name="GES">#REF!</definedName>
    <definedName name="GGG">#REF!</definedName>
    <definedName name="GGGGGGGGGG">#REF!</definedName>
    <definedName name="ggggggggggggggggggggggggg">#REF!</definedName>
    <definedName name="GHI">#REF!</definedName>
    <definedName name="gouzguwu">#REF!</definedName>
    <definedName name="GP同比">_xleta.year</definedName>
    <definedName name="GrossAreaSqM">#REF!</definedName>
    <definedName name="GSEstAnnlNOI">#REF!</definedName>
    <definedName name="H">#REF!</definedName>
    <definedName name="HG">#REF!</definedName>
    <definedName name="HHH">#REF!</definedName>
    <definedName name="HHHHHHHH">#REF!</definedName>
    <definedName name="Hierarchieebene">#REF!</definedName>
    <definedName name="HKD">#REF!</definedName>
    <definedName name="holidays">OFFSET(#REF!,0,0,COUNT(#REF!),1)</definedName>
    <definedName name="holidays1">holidays</definedName>
    <definedName name="holidays2">OFFSET(#REF!,0,0,COUNT(#REF!),1)</definedName>
    <definedName name="holidays2_2">OFFSET(#REF!,0,0,COUNT(#REF!),1)</definedName>
    <definedName name="I">#REF!</definedName>
    <definedName name="I6_2">#REF!</definedName>
    <definedName name="if">#REF!</definedName>
    <definedName name="IFRS">#REF!</definedName>
    <definedName name="III">#REF!</definedName>
    <definedName name="IIII">#REF!</definedName>
    <definedName name="IIIIIIIII">#REF!</definedName>
    <definedName name="IIIIIIIIIIIIII">#REF!</definedName>
    <definedName name="InterbankSpot_Transaction_Data_All">#REF!</definedName>
    <definedName name="inventory">#REF!</definedName>
    <definedName name="ion">#REF!</definedName>
    <definedName name="IOP">#REF!</definedName>
    <definedName name="IRR_20percentdiscount">#REF!</definedName>
    <definedName name="IRR_30percentdiscount">#REF!</definedName>
    <definedName name="IRR_30percentiscount">#REF!</definedName>
    <definedName name="IRR_35percentdiscount">#REF!</definedName>
    <definedName name="IRR_40percentdiscount">#REF!</definedName>
    <definedName name="IRR_Nodiscount">#REF!</definedName>
    <definedName name="ISL">#REF!</definedName>
    <definedName name="JIAL">#REF!</definedName>
    <definedName name="JJJ">#REF!</definedName>
    <definedName name="K">#REF!</definedName>
    <definedName name="kk">#N/A</definedName>
    <definedName name="KKKKKKK">#REF!</definedName>
    <definedName name="KKKKKKKKKK">#REF!</definedName>
    <definedName name="Konsgebiet">#REF!</definedName>
    <definedName name="Kopfzeile">#REF!</definedName>
    <definedName name="KPMG_2">#REF!</definedName>
    <definedName name="LandOwner">#REF!</definedName>
    <definedName name="LandRent_fr2019">#REF!</definedName>
    <definedName name="LandRent_till2019">#REF!</definedName>
    <definedName name="LC">#N/A</definedName>
    <definedName name="lf" hidden="1">#REF!</definedName>
    <definedName name="liability">#REF!</definedName>
    <definedName name="list">#REF!</definedName>
    <definedName name="LLLLLLLL">#REF!</definedName>
    <definedName name="lock">"get.cell(14,!A1)"</definedName>
    <definedName name="M">#REF!</definedName>
    <definedName name="Marcom">#REF!</definedName>
    <definedName name="mfg">#REF!</definedName>
    <definedName name="MM">#REF!</definedName>
    <definedName name="MMMMMMMMMMMM">#REF!</definedName>
    <definedName name="MNS">#REF!</definedName>
    <definedName name="Months">#REF!</definedName>
    <definedName name="Months1">#REF!</definedName>
    <definedName name="NICHT_ZU_KONS">#REF!</definedName>
    <definedName name="Non_current_Assets">#REF!</definedName>
    <definedName name="Non_current_Liabilities">#REF!</definedName>
    <definedName name="Note6">#REF!</definedName>
    <definedName name="NOTES">#REF!</definedName>
    <definedName name="notional_table">OFFSET(#REF!,0,0,COUNT(#REF!),2)</definedName>
    <definedName name="O">#REF!</definedName>
    <definedName name="O_EBITDAP">#REF!</definedName>
    <definedName name="O_EBITDAT">#REF!</definedName>
    <definedName name="O_REOEA">#REF!</definedName>
    <definedName name="O_REOEA_DEP">#REF!</definedName>
    <definedName name="O_REORA">#REF!</definedName>
    <definedName name="O_ROERA_NODEP">#REF!</definedName>
    <definedName name="O_ROERNA">#REF!</definedName>
    <definedName name="O_ROERNA_DEP">#REF!</definedName>
    <definedName name="O_ROERNA_NODEP">#REF!</definedName>
    <definedName name="Occupancy">#REF!</definedName>
    <definedName name="OfficeRentalGrowth_evy2yr">#REF!</definedName>
    <definedName name="OI">#REF!</definedName>
    <definedName name="OOOOOOOOOOOOO">#REF!</definedName>
    <definedName name="Operating_expenses">#REF!</definedName>
    <definedName name="Opex_Growth">#REF!</definedName>
    <definedName name="OR">#REF!</definedName>
    <definedName name="ORCHARD_POINT">#REF!</definedName>
    <definedName name="Other_Income_Growth">#REF!</definedName>
    <definedName name="Other_Reserves">#REF!</definedName>
    <definedName name="otherlia">#REF!</definedName>
    <definedName name="Owner_equity">#REF!</definedName>
    <definedName name="P">holidays</definedName>
    <definedName name="P_EBITDAP">#REF!</definedName>
    <definedName name="P_EBITDAT">#REF!</definedName>
    <definedName name="P_L">#REF!</definedName>
    <definedName name="P_ROERA">#REF!</definedName>
    <definedName name="P_ROERA_DEP">#REF!</definedName>
    <definedName name="P_ROERA_NODEP">#REF!</definedName>
    <definedName name="P_ROERNA">#REF!</definedName>
    <definedName name="P_ROERNA_DEP">#REF!</definedName>
    <definedName name="P_ROERNA_NODEP">#REF!</definedName>
    <definedName name="pa____________or">"Retail Rental Growth+Sheet1!$F$21"</definedName>
    <definedName name="parswap_table">#REF!</definedName>
    <definedName name="parswap_table2">#REF!</definedName>
    <definedName name="PERANAKAN_PLACE">#REF!</definedName>
    <definedName name="PeriodEnd">#REF!</definedName>
    <definedName name="Pfad">#REF!</definedName>
    <definedName name="pl">#REF!</definedName>
    <definedName name="PlotRatio">#REF!</definedName>
    <definedName name="PMISFEE">#REF!</definedName>
    <definedName name="PNL" hidden="1">#REF!</definedName>
    <definedName name="Pool">#REF!</definedName>
    <definedName name="Portfolio">#REF!</definedName>
    <definedName name="PP">#REF!</definedName>
    <definedName name="ppms">#REF!</definedName>
    <definedName name="PRCGAAP">#REF!</definedName>
    <definedName name="PRCGAAP2">#REF!</definedName>
    <definedName name="PRD">#REF!</definedName>
    <definedName name="Prefecture">#REF!</definedName>
    <definedName name="preparment">#REF!</definedName>
    <definedName name="prepay">#REF!</definedName>
    <definedName name="principal">OFFSET(#REF!,0,0,COUNT(#REF!),2)</definedName>
    <definedName name="Print_Area_MI">#REF!</definedName>
    <definedName name="prnt_titles">#REF!</definedName>
    <definedName name="PropertyType">#REF!</definedName>
    <definedName name="Purchase_Price">#REF!</definedName>
    <definedName name="Q">#REF!</definedName>
    <definedName name="QQQQQQQQQ">#REF!</definedName>
    <definedName name="QWE">#REF!</definedName>
    <definedName name="QYT">#REF!</definedName>
    <definedName name="rate_table">#REF!</definedName>
    <definedName name="rate_table2">#REF!</definedName>
    <definedName name="RD.CC">#REF!</definedName>
    <definedName name="RD.SC">#REF!</definedName>
    <definedName name="relaco">#REF!</definedName>
    <definedName name="relateco2">#REF!</definedName>
    <definedName name="Report1.Header">#REF!</definedName>
    <definedName name="Report1.Range">#REF!</definedName>
    <definedName name="Report2.Header">#REF!</definedName>
    <definedName name="Report2.Range">#REF!</definedName>
    <definedName name="Report3.Range">#REF!</definedName>
    <definedName name="Report8.Range">#REF!</definedName>
    <definedName name="resetrates">OFFSET(#REF!,0,0,COUNT(#REF!),6)</definedName>
    <definedName name="RetailRentalGrowth_evy3yr">#REF!</definedName>
    <definedName name="Retained_Earnings">#REF!</definedName>
    <definedName name="Revaluation_Reserves">#REF!</definedName>
    <definedName name="Rights_Issue_Price_for_IMM">#REF!</definedName>
    <definedName name="Rights_Issue_Price_Per_Unit_for_IMM">#REF!</definedName>
    <definedName name="RightsPrice">#REF!</definedName>
    <definedName name="RightsPx">#REF!</definedName>
    <definedName name="RMB">#REF!</definedName>
    <definedName name="Rpt_Date">#REF!</definedName>
    <definedName name="RRRRRRRRRRR">#REF!</definedName>
    <definedName name="S">#REF!</definedName>
    <definedName name="sales">#REF!</definedName>
    <definedName name="Sample">#N/A</definedName>
    <definedName name="SCHEDULE_10_K_15">"print title"</definedName>
    <definedName name="sda">#REF!</definedName>
    <definedName name="sell">#REF!</definedName>
    <definedName name="Share_Capital">#REF!</definedName>
    <definedName name="Share_Premium">#REF!</definedName>
    <definedName name="Sheet1">#REF!</definedName>
    <definedName name="Sheet10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21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A_HOUSE">#REF!</definedName>
    <definedName name="SMT">#REF!</definedName>
    <definedName name="SONSTIGE">#REF!</definedName>
    <definedName name="SORT">#REF!</definedName>
    <definedName name="sp">6</definedName>
    <definedName name="spec">#REF!</definedName>
    <definedName name="spec1">#REF!</definedName>
    <definedName name="SpracheDE">#REF!</definedName>
    <definedName name="SpracheEN">#REF!</definedName>
    <definedName name="SSSSSSSS">#REF!</definedName>
    <definedName name="Status">#REF!</definedName>
    <definedName name="T_Borr">#REF!</definedName>
    <definedName name="T_Pay">#REF!</definedName>
    <definedName name="TB">#REF!</definedName>
    <definedName name="TBS">#REF!</definedName>
    <definedName name="tdga">#REF!</definedName>
    <definedName name="tdgm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8</definedName>
    <definedName name="Total_Assets">#REF!</definedName>
    <definedName name="Total_Debt">#REF!+#REF!</definedName>
    <definedName name="Total_Liabilities">#REF!</definedName>
    <definedName name="TotalCMTGearing2003">#REF!</definedName>
    <definedName name="TTTTTTTT">#REF!</definedName>
    <definedName name="Überschreiben">#REF!</definedName>
    <definedName name="UFPrn20010712083924">#REF!</definedName>
    <definedName name="UFPrn20020224093130">#REF!</definedName>
    <definedName name="UFPrn20020224094757">#REF!</definedName>
    <definedName name="ufprn2002022409475999">#REF!</definedName>
    <definedName name="UFPrn20020224101302">#REF!</definedName>
    <definedName name="UFPrn20020224101600">#REF!</definedName>
    <definedName name="UFPrn20020228143318">#REF!</definedName>
    <definedName name="UFPrn20020303094007">#REF!</definedName>
    <definedName name="UFPrn20030415145352">#REF!</definedName>
    <definedName name="UFPrn20030415145852">#REF!</definedName>
    <definedName name="UFPrn20030422113829">#REF!</definedName>
    <definedName name="UFPrn20030422114203">#REF!</definedName>
    <definedName name="UFPrn20030424105518">#REF!</definedName>
    <definedName name="UFPrn20031114182129">#REF!</definedName>
    <definedName name="UFPrn20031203194659">#REF!</definedName>
    <definedName name="UFPrn20031203195053">#REF!</definedName>
    <definedName name="UFPrn20031230161818">#REF!</definedName>
    <definedName name="UFPrn20031230161854">#REF!</definedName>
    <definedName name="UFPrn20031230161930">#REF!</definedName>
    <definedName name="UFPrn20031230164858">#REF!</definedName>
    <definedName name="UFPrn20031230170410">#REF!</definedName>
    <definedName name="UFPrn20031230170535">#REF!</definedName>
    <definedName name="UFPrn20040107185142">#REF!</definedName>
    <definedName name="UFPrn20040108161256">#REF!</definedName>
    <definedName name="UFPrn20040108161343">#REF!</definedName>
    <definedName name="UFPrn20040108161418">#REF!</definedName>
    <definedName name="UFPrn20040108212803">#REF!</definedName>
    <definedName name="UFPrn20040108212855">#REF!</definedName>
    <definedName name="UFPrn20040206155313">#REF!</definedName>
    <definedName name="UFPrn20040206155410">#REF!</definedName>
    <definedName name="UFPrn20040206155453">#REF!</definedName>
    <definedName name="UFPrn20040206155542">#REF!</definedName>
    <definedName name="UFPrn20040206155736">#REF!</definedName>
    <definedName name="UFPrn20040206155841">#REF!</definedName>
    <definedName name="UFPrn20040206155907">#REF!</definedName>
    <definedName name="UFPrn20040211084218">#REF!</definedName>
    <definedName name="UFPrn20040303084601">#REF!</definedName>
    <definedName name="UFPrn20040405225024">#REF!</definedName>
    <definedName name="UFPrn20040422164214">#REF!</definedName>
    <definedName name="UFPrn20040505102210">#REF!</definedName>
    <definedName name="UFPrn20040505104854">#REF!</definedName>
    <definedName name="UFPrn20040505104922">#REF!</definedName>
    <definedName name="UFPrn20040505155852">#REF!</definedName>
    <definedName name="UFPrn20041005150125">#REF!</definedName>
    <definedName name="UFPrn20041206124742">#REF!</definedName>
    <definedName name="UFPrn20050109130941">#REF!</definedName>
    <definedName name="UFPrn20050109131053">#REF!</definedName>
    <definedName name="UFPrn20050109132957">#REF!</definedName>
    <definedName name="UFPrn20050111165201">#REF!</definedName>
    <definedName name="UFPrn20050111182522">#REF!</definedName>
    <definedName name="UFPrn20050112151114">#REF!</definedName>
    <definedName name="UFPrn20050112151156">#REF!</definedName>
    <definedName name="UFPrn20050112151458">#REF!</definedName>
    <definedName name="UFPrn20050112151609">#REF!</definedName>
    <definedName name="UFPrn20050112151650">#REF!</definedName>
    <definedName name="UFPrn20050112151754">#REF!</definedName>
    <definedName name="UFPrn20050325165042">#REF!</definedName>
    <definedName name="UFPrn20051010130842">#REF!</definedName>
    <definedName name="UFPrn20051021151722">#REF!</definedName>
    <definedName name="UFPrn20060221131642">#REF!</definedName>
    <definedName name="UFPrn20060224162507">#REF!</definedName>
    <definedName name="UFPrn20080318104239">#REF!</definedName>
    <definedName name="UFPrn20090114094059">#REF!</definedName>
    <definedName name="UFPrn20090114094117">#REF!</definedName>
    <definedName name="UFPrn20090114094219">#REF!</definedName>
    <definedName name="UFPrn20090114094255">#REF!</definedName>
    <definedName name="UFPrn20090209102446">#REF!</definedName>
    <definedName name="UFPrn20090211101522">#REF!</definedName>
    <definedName name="UFPrn20090216100138">#REF!</definedName>
    <definedName name="UFPrn20090216100215">#REF!</definedName>
    <definedName name="UFPrn20090216101522">#REF!</definedName>
    <definedName name="UFPrn20090216101533">#REF!</definedName>
    <definedName name="UFPrn20090216102551">#REF!</definedName>
    <definedName name="UFPrn20090216103941">#REF!</definedName>
    <definedName name="UFPrn20090216105322">#REF!</definedName>
    <definedName name="Underwriter">#REF!</definedName>
    <definedName name="USDcon">#REF!</definedName>
    <definedName name="value_date">#REF!</definedName>
    <definedName name="VERBUNT">#REF!</definedName>
    <definedName name="Version">#REF!</definedName>
    <definedName name="VVVVV">#REF!</definedName>
    <definedName name="W">#REF!</definedName>
    <definedName name="Ward">#REF!</definedName>
    <definedName name="WarehseRentalGrowth_evy2yr">#REF!</definedName>
    <definedName name="weasdrfj">#N/A</definedName>
    <definedName name="Work_Program_By_Area_List">#REF!</definedName>
    <definedName name="WWWWWWW">#REF!</definedName>
    <definedName name="XT">#REF!</definedName>
    <definedName name="XXX">#REF!</definedName>
    <definedName name="XXXXXXX">#REF!</definedName>
    <definedName name="Y">_xleta.year</definedName>
    <definedName name="Year_Of__Assessment_2003">_xleta.year</definedName>
    <definedName name="YesControlFailures">#REF!</definedName>
    <definedName name="YYY" hidden="1">#REF!</definedName>
    <definedName name="YYYYYYYYYYY">#REF!</definedName>
    <definedName name="Z">_xleta.year</definedName>
    <definedName name="ZU_KONS">#REF!</definedName>
    <definedName name="阿曼">#REF!</definedName>
    <definedName name="阿曼2">#REF!</definedName>
    <definedName name="安插40">#REF!</definedName>
    <definedName name="备___注">#REF!</definedName>
    <definedName name="布伦特">#REF!</definedName>
    <definedName name="布伦特2">#REF!</definedName>
    <definedName name="常渣油">#REF!</definedName>
    <definedName name="萃三车间安装">#REF!</definedName>
    <definedName name="存货合计">#REF!</definedName>
    <definedName name="存货明细">#REF!</definedName>
    <definedName name="大多数">#REF!</definedName>
    <definedName name="的217">#REF!</definedName>
    <definedName name="迪拜">#REF!</definedName>
    <definedName name="迪拜2">#REF!</definedName>
    <definedName name="杜里">#REF!</definedName>
    <definedName name="杜里2">#REF!</definedName>
    <definedName name="对">#REF!</definedName>
    <definedName name="发票">#REF!</definedName>
    <definedName name="飞过海">#REF!</definedName>
    <definedName name="费用" hidden="1">#REF!</definedName>
    <definedName name="固定资产清单">#REF!</definedName>
    <definedName name="合___计">#REF!</definedName>
    <definedName name="合同号">#REF!</definedName>
    <definedName name="合同号码">#REF!</definedName>
    <definedName name="后5h55">#REF!</definedName>
    <definedName name="汇率">#REF!</definedName>
    <definedName name="汇率2">#REF!</definedName>
    <definedName name="机器">#REF!</definedName>
    <definedName name="几">#REF!</definedName>
    <definedName name="计息金融工具">#REF!</definedName>
    <definedName name="九龙" hidden="1">#REF!</definedName>
    <definedName name="科目余额表">#REF!</definedName>
    <definedName name="可179">#REF!</definedName>
    <definedName name="理论">#REF!</definedName>
    <definedName name="米纳斯">#REF!</definedName>
    <definedName name="米纳斯2">#REF!</definedName>
    <definedName name="明细分类账">#REF!</definedName>
    <definedName name="设备">#REF!</definedName>
    <definedName name="沈玉环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#REF!</definedName>
    <definedName name="生产期6">#REF!</definedName>
    <definedName name="生产期7">#REF!</definedName>
    <definedName name="生产期8">#REF!</definedName>
    <definedName name="生产期9">#REF!</definedName>
    <definedName name="视同销售含税金额">#REF!</definedName>
    <definedName name="索引号">#REF!</definedName>
    <definedName name="塔皮斯">#REF!</definedName>
    <definedName name="塔皮斯2">#REF!</definedName>
    <definedName name="_xlnm.Extract">#REF!</definedName>
    <definedName name="苇杜里">#REF!</definedName>
    <definedName name="未审合计">#REF!</definedName>
    <definedName name="未审数">#REF!</definedName>
    <definedName name="辛塔">#REF!</definedName>
    <definedName name="辛塔2">#REF!</definedName>
    <definedName name="漳州减租每月明细" hidden="1">#REF!</definedName>
    <definedName name="中国区">_xleta.year</definedName>
    <definedName name="资产卡片">#REF!</definedName>
    <definedName name="인쇄01">#REF!</definedName>
    <definedName name="전">#REF!</definedName>
    <definedName name="주택사업본부">#REF!</definedName>
    <definedName name="철구사업본부">#REF!</definedName>
    <definedName name="_xlnm._FilterDatabase" localSheetId="2" hidden="1">'China MSRP'!$A$30:$C$57</definedName>
    <definedName name="__123Graph_A" localSheetId="1" hidden="1">#REF!</definedName>
    <definedName name="__123Graph_B" localSheetId="1" hidden="1">#REF!</definedName>
    <definedName name="__123Graph_C" localSheetId="1" hidden="1">#REF!</definedName>
    <definedName name="__123Graph_D" localSheetId="1" hidden="1">#REF!</definedName>
    <definedName name="__123Graph_LBL_A" localSheetId="1" hidden="1">#REF!</definedName>
    <definedName name="__123Graph_LBL_C" localSheetId="1" hidden="1">#REF!</definedName>
    <definedName name="__123Graph_X" localSheetId="1" hidden="1">#REF!</definedName>
    <definedName name="__LF12" localSheetId="1" hidden="1">#REF!</definedName>
    <definedName name="_Fill" localSheetId="1" hidden="1">#REF!</definedName>
    <definedName name="_Key1" localSheetId="1" hidden="1">#REF!</definedName>
    <definedName name="_Key2" localSheetId="1" hidden="1">#REF!</definedName>
    <definedName name="_LF12" localSheetId="1" hidden="1">#REF!</definedName>
    <definedName name="_Sort" localSheetId="1" hidden="1">#REF!</definedName>
    <definedName name="AAAAAAA" localSheetId="1" hidden="1">#REF!</definedName>
    <definedName name="lf" localSheetId="1" hidden="1">#REF!</definedName>
    <definedName name="PNL" localSheetId="1" hidden="1">#REF!</definedName>
    <definedName name="YYY" localSheetId="1" hidden="1">#REF!</definedName>
    <definedName name="费用" localSheetId="1" hidden="1">#REF!</definedName>
    <definedName name="九龙" localSheetId="1" hidden="1">#REF!</definedName>
    <definedName name="漳州减租每月明细" localSheetId="1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<sst xmlns="http://schemas.openxmlformats.org/spreadsheetml/2006/main" count="221" uniqueCount="175">
  <si>
    <t>Niu Technologies</t>
  </si>
  <si>
    <t>Key Financials and MSRP</t>
  </si>
  <si>
    <t>Unaudited Historical Data</t>
  </si>
  <si>
    <t>As of Q4 2025</t>
  </si>
  <si>
    <t>Key Financials</t>
  </si>
  <si>
    <t>Q1 2021 - Q4 2025</t>
  </si>
  <si>
    <t>RMB</t>
  </si>
  <si>
    <t>Q4 2025</t>
  </si>
  <si>
    <t>Q3 2025</t>
  </si>
  <si>
    <t>Q2 2025</t>
  </si>
  <si>
    <t>Q1 2025</t>
  </si>
  <si>
    <t>Q4 2024</t>
  </si>
  <si>
    <t>Q3 2024</t>
  </si>
  <si>
    <t>Q2 2024</t>
  </si>
  <si>
    <t>Q1 2024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</si>
  <si>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</si>
  <si>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</si>
  <si>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</si>
  <si>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</si>
  <si>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</si>
  <si>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</si>
  <si>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</si>
  <si>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</si>
  <si>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</si>
  <si>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</si>
  <si>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</si>
  <si>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</si>
  <si>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Operating data</t>
  </si>
  <si>
    <t>Retail network</t>
  </si>
  <si>
    <t>No. of franchise stores in China</t>
  </si>
  <si>
    <t>E-scooter sales volume by geography (units)</t>
  </si>
  <si>
    <t>China e-scooter sales volume</t>
  </si>
  <si>
    <t>International e-scooter sales volume</t>
  </si>
  <si>
    <t>Total e-scooter sales volume</t>
  </si>
  <si>
    <t>YoY growth of e-scooter sales volume by geography</t>
  </si>
  <si>
    <t>Percentage of total e-scooter sales volume by geography</t>
  </si>
  <si>
    <t>Financial data</t>
  </si>
  <si>
    <t>Revenues</t>
  </si>
  <si>
    <t>E-scooter revenue</t>
  </si>
  <si>
    <t>Other revenue</t>
  </si>
  <si>
    <t>Total revenue</t>
  </si>
  <si>
    <t>YoY growth of revenues</t>
  </si>
  <si>
    <t>Percentage of revenues</t>
  </si>
  <si>
    <t>Revenues per e-scooter (ASP)</t>
  </si>
  <si>
    <t>E-scooter ASP</t>
  </si>
  <si>
    <t>Accessories, spare parts and services ASP</t>
  </si>
  <si>
    <t>Total ASP</t>
  </si>
  <si>
    <t>YoY growth of ASP</t>
  </si>
  <si>
    <t>E-scooter revenue by geography</t>
  </si>
  <si>
    <t>E-scooter revenue from China market</t>
  </si>
  <si>
    <t>E-scooter revenue from international markets</t>
  </si>
  <si>
    <t>Total e-scooter revenue</t>
  </si>
  <si>
    <t>YoY growth of e-scooter revenue by geography</t>
  </si>
  <si>
    <t>Percentage of e-scooter revenue by geography</t>
  </si>
  <si>
    <t>E-scooter revenues per unit (ASP)</t>
  </si>
  <si>
    <t>E-scooter ASP for China market</t>
  </si>
  <si>
    <t>E-scooter ASP for international market</t>
  </si>
  <si>
    <t>YoY growth of e-scooter ASP</t>
  </si>
  <si>
    <t>Cost</t>
  </si>
  <si>
    <t>Cost of revenues</t>
  </si>
  <si>
    <t>Cost per e-scooter</t>
  </si>
  <si>
    <t>YoY growth of cost</t>
  </si>
  <si>
    <t>Gross Margin</t>
  </si>
  <si>
    <t>Operating expenses (GAAP)</t>
  </si>
  <si>
    <t>Selling and marketing expenses</t>
  </si>
  <si>
    <t>Research and development expenses</t>
  </si>
  <si>
    <t>General and administrative expenses</t>
  </si>
  <si>
    <t xml:space="preserve">Total </t>
  </si>
  <si>
    <t>Percentage of operating expenses (GAAP) as revenues</t>
  </si>
  <si>
    <t>Operating expenses (Non-GAAP)</t>
  </si>
  <si>
    <t>Percentage of operating expenses (Non-GAAP) as revenues</t>
  </si>
  <si>
    <t>Government grants</t>
  </si>
  <si>
    <t>Net profit/(loss) (GAAP)</t>
  </si>
  <si>
    <t xml:space="preserve"> yoy growth</t>
  </si>
  <si>
    <t>Net profit/(loss) margin (GAAP)</t>
  </si>
  <si>
    <t>Adjusted net profit/(loss) (Non-GAAP)</t>
  </si>
  <si>
    <t>Adjusted net profit/(loss) margin (Non-GAAP)</t>
  </si>
  <si>
    <t>Non-GAAP adjustments</t>
  </si>
  <si>
    <t>Share based compensation</t>
  </si>
  <si>
    <t>Changes in fair values of a convertible loan</t>
  </si>
  <si>
    <t>Total Non-GAAP adjustments</t>
  </si>
  <si>
    <t>China MSRP</t>
  </si>
  <si>
    <t>Model</t>
  </si>
  <si>
    <t>China Price Range</t>
  </si>
  <si>
    <t>Electric Motorcycle</t>
  </si>
  <si>
    <t>R</t>
  </si>
  <si>
    <t>29,980-32,980</t>
  </si>
  <si>
    <t>X3</t>
  </si>
  <si>
    <t>24,980</t>
  </si>
  <si>
    <t>NX</t>
  </si>
  <si>
    <t>5,099-29,800</t>
  </si>
  <si>
    <t>M+S</t>
  </si>
  <si>
    <t>6,499</t>
  </si>
  <si>
    <t>6,499-29,800</t>
  </si>
  <si>
    <t>NXL</t>
  </si>
  <si>
    <t>5,999-6,999</t>
  </si>
  <si>
    <t>FX</t>
  </si>
  <si>
    <t>5,099-9,999</t>
  </si>
  <si>
    <t>NL</t>
  </si>
  <si>
    <t>4,799-6,999</t>
  </si>
  <si>
    <t>N</t>
  </si>
  <si>
    <t>4,699-5,399</t>
  </si>
  <si>
    <t>FS</t>
  </si>
  <si>
    <t>4,599-4,999</t>
  </si>
  <si>
    <t>F400</t>
  </si>
  <si>
    <t>4,599</t>
  </si>
  <si>
    <t>N1S</t>
  </si>
  <si>
    <t>4,399-11,799</t>
  </si>
  <si>
    <t>G400</t>
  </si>
  <si>
    <t>4,399-4,599</t>
  </si>
  <si>
    <t>G6</t>
  </si>
  <si>
    <t>3,599-4,499</t>
  </si>
  <si>
    <t>NS</t>
  </si>
  <si>
    <t>Electric Light Motorcycle</t>
  </si>
  <si>
    <t>C3</t>
  </si>
  <si>
    <t>4,099</t>
  </si>
  <si>
    <t>M</t>
  </si>
  <si>
    <t>3,699-4,999</t>
  </si>
  <si>
    <t>G3C</t>
  </si>
  <si>
    <t>3,999</t>
  </si>
  <si>
    <t>O</t>
  </si>
  <si>
    <t>Electric Bicycle</t>
  </si>
  <si>
    <t>S</t>
  </si>
  <si>
    <t>9,999</t>
  </si>
  <si>
    <t>NXT</t>
  </si>
  <si>
    <t>6,499-18,886</t>
  </si>
  <si>
    <t>M2s</t>
  </si>
  <si>
    <t>6,499-8,499</t>
  </si>
  <si>
    <t>U+</t>
  </si>
  <si>
    <t>5,299-7,699</t>
  </si>
  <si>
    <t>FXT</t>
  </si>
  <si>
    <t>4,999-11,999</t>
  </si>
  <si>
    <t>UMAX</t>
  </si>
  <si>
    <t>4,999-7,799</t>
  </si>
  <si>
    <t>MQiL</t>
  </si>
  <si>
    <t>4,999-8,299</t>
  </si>
  <si>
    <t>U1D</t>
  </si>
  <si>
    <t>4,899-6,499</t>
  </si>
  <si>
    <t>NLT</t>
  </si>
  <si>
    <t>4,799-6,299</t>
  </si>
  <si>
    <t>NT</t>
  </si>
  <si>
    <t>4,499-5,299</t>
  </si>
  <si>
    <t>F400T</t>
  </si>
  <si>
    <t>4,599-5,299</t>
  </si>
  <si>
    <t>KOne</t>
  </si>
  <si>
    <t>4,499-4,799</t>
  </si>
  <si>
    <t>U1One</t>
  </si>
  <si>
    <t>4,199-4,699</t>
  </si>
  <si>
    <t>Ms</t>
  </si>
  <si>
    <t>4,199</t>
  </si>
  <si>
    <t>G400T</t>
  </si>
  <si>
    <t>4,099-4,799</t>
  </si>
  <si>
    <t>B2</t>
  </si>
  <si>
    <t>3,999-4,799</t>
  </si>
  <si>
    <t>F2s</t>
  </si>
  <si>
    <t>Ot</t>
  </si>
  <si>
    <t>3,999-4,699</t>
  </si>
  <si>
    <t>U1E</t>
  </si>
  <si>
    <t>NST</t>
  </si>
  <si>
    <t>3,899-4,899</t>
  </si>
  <si>
    <t>G2s</t>
  </si>
  <si>
    <t>3,899-4,699</t>
  </si>
  <si>
    <t>MT</t>
  </si>
  <si>
    <t>3,699-4,599</t>
  </si>
  <si>
    <t>F0</t>
  </si>
  <si>
    <t>3,499</t>
  </si>
  <si>
    <t>F200</t>
  </si>
  <si>
    <t>3,299-4,199</t>
  </si>
  <si>
    <t>MMT</t>
  </si>
  <si>
    <t>2,999 -3,499</t>
  </si>
  <si>
    <t>G100</t>
  </si>
  <si>
    <t>2,799-2,899</t>
  </si>
  <si>
    <t>F100</t>
  </si>
  <si>
    <t>2,499-3,299</t>
  </si>
  <si>
    <t>*Models mainly offered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</si>
</sst>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%"/>
    <numFmt numFmtId="179" formatCode="_ * #,##0_ ;_ * \-#,##0_ ;_ * &quot;-&quot;??_ ;_ @_ "/>
    <numFmt numFmtId="180" formatCode="_ * #,##0.00_ ;_ * \-#,##0.00_ ;_ * &quot;-&quot;??.00_ ;_ @_ "/>
  </numFmts>
  <fonts count="38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微软雅黑"/>
      <charset val="134"/>
    </font>
    <font>
      <sz val="11"/>
      <color rgb="FFC00000"/>
      <name val="Calibri"/>
      <charset val="134"/>
    </font>
    <font>
      <i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u/>
      <sz val="11"/>
      <color theme="1"/>
      <name val="Calibri"/>
      <charset val="134"/>
    </font>
    <font>
      <i/>
      <sz val="11"/>
      <color rgb="FFC00000"/>
      <name val="Calibri"/>
      <charset val="134"/>
    </font>
    <font>
      <b/>
      <i/>
      <u/>
      <sz val="11"/>
      <color theme="1"/>
      <name val="Calibri"/>
      <charset val="134"/>
    </font>
    <font>
      <sz val="11"/>
      <color rgb="FFFF0000"/>
      <name val="Calibri"/>
      <charset val="134"/>
    </font>
    <font>
      <i/>
      <sz val="11"/>
      <name val="Calibri"/>
      <charset val="134"/>
    </font>
    <font>
      <sz val="11"/>
      <name val="Calibri"/>
      <charset val="134"/>
    </font>
    <font>
      <sz val="72"/>
      <color theme="1"/>
      <name val="Calibri"/>
      <charset val="134"/>
    </font>
    <font>
      <sz val="48"/>
      <color theme="1"/>
      <name val="Calibri"/>
      <charset val="134"/>
    </font>
    <font>
      <sz val="36"/>
      <color theme="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color theme="1"/>
      <name val="Arial"/>
      <charset val="134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0" fillId="0" borderId="0">
      <alignment vertical="center"/>
    </xf>
    <xf numFmtId="0" fontId="37" fillId="0" borderId="0">
      <protection locked="0"/>
    </xf>
    <xf numFmtId="0" fontId="36" fillId="0" borderId="0" applyFill="0" applyBorder="0" applyAlignment="0" applyProtection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53" applyFont="1" applyFill="1" applyBorder="1"/>
    <xf numFmtId="0" fontId="1" fillId="0" borderId="0" xfId="53" applyFont="1" applyFill="1"/>
    <xf numFmtId="0" fontId="1" fillId="0" borderId="0" xfId="53" applyFont="1" applyFill="1" applyBorder="1" applyAlignment="1">
      <alignment horizontal="left"/>
    </xf>
    <xf numFmtId="0" fontId="1" fillId="0" borderId="0" xfId="53" applyFont="1" applyFill="1" applyBorder="1" applyAlignment="1">
      <alignment horizontal="center"/>
    </xf>
    <xf numFmtId="0" fontId="0" fillId="0" borderId="0" xfId="53" applyFont="1" applyFill="1" applyBorder="1"/>
    <xf numFmtId="0" fontId="2" fillId="0" borderId="0" xfId="51" applyFont="1" applyAlignment="1">
      <alignment horizontal="left" vertical="center"/>
    </xf>
    <xf numFmtId="0" fontId="2" fillId="0" borderId="0" xfId="51" applyFont="1">
      <alignment vertical="center"/>
    </xf>
    <xf numFmtId="17" fontId="2" fillId="0" borderId="0" xfId="51" applyNumberFormat="1" applyFont="1" applyAlignment="1">
      <alignment horizontal="left" vertical="center"/>
    </xf>
    <xf numFmtId="0" fontId="2" fillId="0" borderId="0" xfId="51" applyFont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1" fillId="0" borderId="1" xfId="53" applyFont="1" applyFill="1" applyBorder="1" applyAlignment="1">
      <alignment horizontal="center"/>
    </xf>
    <xf numFmtId="0" fontId="1" fillId="0" borderId="0" xfId="51" applyFont="1" applyAlignment="1">
      <alignment horizontal="left" vertical="center"/>
    </xf>
    <xf numFmtId="0" fontId="1" fillId="0" borderId="0" xfId="51" applyFont="1" applyAlignment="1">
      <alignment horizontal="center" vertical="center"/>
    </xf>
    <xf numFmtId="177" fontId="1" fillId="0" borderId="0" xfId="1" applyNumberFormat="1" applyFont="1" applyFill="1" applyBorder="1" applyAlignment="1">
      <alignment horizontal="center"/>
    </xf>
    <xf numFmtId="0" fontId="1" fillId="0" borderId="0" xfId="51" applyFont="1" applyFill="1" applyBorder="1" applyAlignment="1">
      <alignment horizontal="left" vertical="center"/>
    </xf>
    <xf numFmtId="0" fontId="1" fillId="0" borderId="0" xfId="51" applyFont="1" applyFill="1" applyBorder="1" applyAlignment="1">
      <alignment horizontal="center" vertical="center"/>
    </xf>
    <xf numFmtId="0" fontId="3" fillId="0" borderId="0" xfId="53" applyFont="1" applyFill="1" applyBorder="1"/>
    <xf numFmtId="0" fontId="1" fillId="0" borderId="0" xfId="51" applyFont="1" applyFill="1" applyAlignment="1">
      <alignment horizontal="left" vertical="center"/>
    </xf>
    <xf numFmtId="0" fontId="1" fillId="0" borderId="0" xfId="51" applyFont="1" applyFill="1" applyAlignment="1">
      <alignment horizontal="center" vertical="center"/>
    </xf>
    <xf numFmtId="0" fontId="3" fillId="0" borderId="0" xfId="53" applyFont="1" applyFill="1"/>
    <xf numFmtId="177" fontId="1" fillId="0" borderId="0" xfId="53" applyNumberFormat="1" applyFont="1" applyFill="1" applyBorder="1" applyAlignment="1">
      <alignment horizontal="center"/>
    </xf>
    <xf numFmtId="0" fontId="2" fillId="0" borderId="1" xfId="51" applyFont="1" applyFill="1" applyBorder="1" applyAlignment="1">
      <alignment horizontal="left" vertical="center"/>
    </xf>
    <xf numFmtId="0" fontId="2" fillId="0" borderId="1" xfId="51" applyFont="1" applyFill="1" applyBorder="1" applyAlignment="1">
      <alignment horizontal="center" vertical="center"/>
    </xf>
    <xf numFmtId="177" fontId="1" fillId="0" borderId="1" xfId="53" applyNumberFormat="1" applyFont="1" applyFill="1" applyBorder="1" applyAlignment="1">
      <alignment horizontal="center"/>
    </xf>
    <xf numFmtId="0" fontId="1" fillId="0" borderId="0" xfId="53" applyFont="1" applyFill="1" applyAlignment="1">
      <alignment horizontal="left"/>
    </xf>
    <xf numFmtId="0" fontId="4" fillId="0" borderId="0" xfId="55" applyFont="1" applyFill="1" applyAlignment="1"/>
    <xf numFmtId="0" fontId="5" fillId="0" borderId="0" xfId="55" applyFont="1" applyFill="1" applyAlignment="1"/>
    <xf numFmtId="0" fontId="1" fillId="0" borderId="0" xfId="55" applyFont="1" applyFill="1" applyAlignment="1">
      <alignment vertical="center"/>
    </xf>
    <xf numFmtId="0" fontId="1" fillId="0" borderId="0" xfId="55" applyFont="1" applyFill="1" applyAlignment="1"/>
    <xf numFmtId="0" fontId="1" fillId="0" borderId="2" xfId="55" applyFont="1" applyFill="1" applyBorder="1" applyAlignment="1"/>
    <xf numFmtId="0" fontId="2" fillId="0" borderId="0" xfId="55" applyFont="1" applyFill="1" applyAlignment="1">
      <alignment vertical="center"/>
    </xf>
    <xf numFmtId="178" fontId="1" fillId="0" borderId="0" xfId="56" applyNumberFormat="1" applyFont="1" applyFill="1" applyBorder="1">
      <alignment vertical="center"/>
    </xf>
    <xf numFmtId="178" fontId="1" fillId="0" borderId="0" xfId="56" applyNumberFormat="1" applyFont="1" applyFill="1">
      <alignment vertical="center"/>
    </xf>
    <xf numFmtId="0" fontId="2" fillId="0" borderId="0" xfId="55" applyFont="1" applyFill="1" applyAlignment="1">
      <alignment horizontal="left" vertical="center"/>
    </xf>
    <xf numFmtId="179" fontId="1" fillId="0" borderId="0" xfId="55" applyNumberFormat="1" applyFont="1" applyFill="1" applyAlignment="1">
      <alignment vertical="center"/>
    </xf>
    <xf numFmtId="0" fontId="1" fillId="0" borderId="0" xfId="55" applyFont="1" applyFill="1" applyAlignment="1">
      <alignment horizontal="center" vertical="center"/>
    </xf>
    <xf numFmtId="0" fontId="6" fillId="0" borderId="0" xfId="55" applyFont="1" applyFill="1" applyAlignment="1">
      <alignment horizontal="center" vertical="center"/>
    </xf>
    <xf numFmtId="0" fontId="2" fillId="0" borderId="0" xfId="55" applyFont="1" applyFill="1" applyAlignment="1">
      <alignment horizontal="center" vertical="center"/>
    </xf>
    <xf numFmtId="0" fontId="7" fillId="0" borderId="0" xfId="55" applyFont="1" applyFill="1" applyAlignment="1">
      <alignment horizontal="left" vertical="center"/>
    </xf>
    <xf numFmtId="0" fontId="8" fillId="0" borderId="0" xfId="55" applyFont="1" applyFill="1" applyAlignment="1">
      <alignment vertical="center"/>
    </xf>
    <xf numFmtId="0" fontId="2" fillId="0" borderId="0" xfId="55" applyFont="1" applyFill="1" applyAlignment="1">
      <alignment horizontal="left" vertical="center" indent="1"/>
    </xf>
    <xf numFmtId="179" fontId="1" fillId="0" borderId="0" xfId="57" applyNumberFormat="1" applyFont="1" applyFill="1" applyBorder="1" applyAlignment="1">
      <alignment vertical="center"/>
    </xf>
    <xf numFmtId="179" fontId="1" fillId="0" borderId="0" xfId="57" applyNumberFormat="1" applyFont="1" applyFill="1" applyAlignment="1">
      <alignment vertical="center"/>
    </xf>
    <xf numFmtId="0" fontId="1" fillId="0" borderId="0" xfId="55" applyFont="1" applyFill="1" applyAlignment="1">
      <alignment horizontal="left" vertical="center" indent="1"/>
    </xf>
    <xf numFmtId="179" fontId="1" fillId="0" borderId="0" xfId="58" applyNumberFormat="1" applyFont="1" applyFill="1" applyBorder="1" applyAlignment="1">
      <alignment vertical="center"/>
    </xf>
    <xf numFmtId="179" fontId="1" fillId="0" borderId="0" xfId="58" applyNumberFormat="1" applyFont="1" applyFill="1" applyAlignment="1">
      <alignment vertical="center"/>
    </xf>
    <xf numFmtId="43" fontId="4" fillId="0" borderId="0" xfId="55" applyNumberFormat="1" applyFont="1" applyFill="1" applyAlignment="1">
      <alignment vertical="center"/>
    </xf>
    <xf numFmtId="43" fontId="9" fillId="0" borderId="0" xfId="55" applyNumberFormat="1" applyFont="1" applyFill="1" applyAlignment="1">
      <alignment horizontal="left" vertical="center" indent="2"/>
    </xf>
    <xf numFmtId="43" fontId="9" fillId="0" borderId="0" xfId="56" applyNumberFormat="1" applyFont="1" applyFill="1" applyBorder="1">
      <alignment vertical="center"/>
    </xf>
    <xf numFmtId="43" fontId="9" fillId="0" borderId="0" xfId="56" applyNumberFormat="1" applyFont="1" applyFill="1">
      <alignment vertical="center"/>
    </xf>
    <xf numFmtId="43" fontId="9" fillId="0" borderId="0" xfId="55" applyNumberFormat="1" applyFont="1" applyFill="1" applyAlignment="1"/>
    <xf numFmtId="43" fontId="4" fillId="0" borderId="2" xfId="55" applyNumberFormat="1" applyFont="1" applyFill="1" applyBorder="1" applyAlignment="1"/>
    <xf numFmtId="0" fontId="10" fillId="0" borderId="0" xfId="55" applyFont="1" applyFill="1" applyAlignment="1">
      <alignment vertical="center"/>
    </xf>
    <xf numFmtId="178" fontId="5" fillId="0" borderId="0" xfId="56" applyNumberFormat="1" applyFont="1" applyFill="1" applyBorder="1">
      <alignment vertical="center"/>
    </xf>
    <xf numFmtId="178" fontId="5" fillId="0" borderId="0" xfId="56" applyNumberFormat="1" applyFont="1" applyFill="1">
      <alignment vertical="center"/>
    </xf>
    <xf numFmtId="0" fontId="5" fillId="0" borderId="0" xfId="55" applyFont="1" applyFill="1" applyAlignment="1">
      <alignment horizontal="left" vertical="center" indent="1"/>
    </xf>
    <xf numFmtId="178" fontId="5" fillId="0" borderId="0" xfId="56" applyNumberFormat="1" applyFont="1" applyFill="1" applyBorder="1" applyAlignment="1"/>
    <xf numFmtId="178" fontId="5" fillId="0" borderId="0" xfId="56" applyNumberFormat="1" applyFont="1" applyFill="1" applyAlignment="1"/>
    <xf numFmtId="43" fontId="5" fillId="0" borderId="0" xfId="56" applyNumberFormat="1" applyFont="1" applyFill="1">
      <alignment vertical="center"/>
    </xf>
    <xf numFmtId="0" fontId="6" fillId="0" borderId="0" xfId="55" applyFont="1" applyFill="1" applyAlignment="1">
      <alignment horizontal="left" vertical="center"/>
    </xf>
    <xf numFmtId="0" fontId="5" fillId="0" borderId="0" xfId="55" applyFont="1" applyFill="1" applyAlignment="1">
      <alignment horizontal="left" vertical="center" indent="2"/>
    </xf>
    <xf numFmtId="179" fontId="11" fillId="0" borderId="0" xfId="58" applyNumberFormat="1" applyFont="1" applyFill="1" applyBorder="1" applyAlignment="1">
      <alignment vertical="center"/>
    </xf>
    <xf numFmtId="179" fontId="1" fillId="0" borderId="0" xfId="57" applyNumberFormat="1" applyFont="1" applyFill="1" applyBorder="1">
      <alignment vertical="center"/>
    </xf>
    <xf numFmtId="179" fontId="1" fillId="0" borderId="0" xfId="57" applyNumberFormat="1" applyFont="1" applyFill="1">
      <alignment vertical="center"/>
    </xf>
    <xf numFmtId="0" fontId="4" fillId="0" borderId="0" xfId="55" applyFont="1" applyFill="1" applyAlignment="1">
      <alignment vertical="center"/>
    </xf>
    <xf numFmtId="179" fontId="4" fillId="0" borderId="0" xfId="55" applyNumberFormat="1" applyFont="1" applyFill="1" applyAlignment="1">
      <alignment vertical="center"/>
    </xf>
    <xf numFmtId="178" fontId="9" fillId="0" borderId="0" xfId="56" applyNumberFormat="1" applyFont="1" applyFill="1">
      <alignment vertical="center"/>
    </xf>
    <xf numFmtId="0" fontId="9" fillId="0" borderId="0" xfId="55" applyFont="1" applyFill="1" applyAlignment="1"/>
    <xf numFmtId="178" fontId="9" fillId="0" borderId="0" xfId="56" applyNumberFormat="1" applyFont="1" applyFill="1" applyBorder="1">
      <alignment vertical="center"/>
    </xf>
    <xf numFmtId="0" fontId="4" fillId="0" borderId="2" xfId="55" applyFont="1" applyFill="1" applyBorder="1" applyAlignment="1"/>
    <xf numFmtId="178" fontId="12" fillId="0" borderId="0" xfId="56" applyNumberFormat="1" applyFont="1" applyFill="1">
      <alignment vertical="center"/>
    </xf>
    <xf numFmtId="0" fontId="13" fillId="0" borderId="0" xfId="55" applyFont="1" applyFill="1" applyAlignment="1">
      <alignment vertical="center"/>
    </xf>
    <xf numFmtId="179" fontId="13" fillId="0" borderId="0" xfId="57" applyNumberFormat="1" applyFont="1" applyFill="1">
      <alignment vertical="center"/>
    </xf>
    <xf numFmtId="179" fontId="13" fillId="0" borderId="0" xfId="55" applyNumberFormat="1" applyFont="1" applyFill="1" applyAlignment="1">
      <alignment vertical="center"/>
    </xf>
    <xf numFmtId="43" fontId="4" fillId="0" borderId="0" xfId="3" applyNumberFormat="1" applyFont="1" applyFill="1" applyBorder="1" applyAlignment="1" applyProtection="1">
      <alignment vertical="center"/>
    </xf>
    <xf numFmtId="178" fontId="13" fillId="0" borderId="0" xfId="56" applyNumberFormat="1" applyFont="1" applyFill="1">
      <alignment vertical="center"/>
    </xf>
    <xf numFmtId="0" fontId="5" fillId="0" borderId="0" xfId="55" applyFont="1" applyFill="1" applyAlignment="1">
      <alignment vertical="center"/>
    </xf>
    <xf numFmtId="0" fontId="5" fillId="0" borderId="2" xfId="55" applyFont="1" applyFill="1" applyBorder="1" applyAlignment="1"/>
    <xf numFmtId="9" fontId="1" fillId="0" borderId="0" xfId="3" applyFont="1" applyFill="1" applyBorder="1" applyAlignment="1" applyProtection="1">
      <alignment vertical="center"/>
    </xf>
    <xf numFmtId="179" fontId="1" fillId="0" borderId="0" xfId="55" applyNumberFormat="1" applyFont="1" applyFill="1" applyAlignment="1"/>
    <xf numFmtId="179" fontId="13" fillId="0" borderId="0" xfId="55" applyNumberFormat="1" applyFont="1" applyFill="1" applyAlignment="1"/>
    <xf numFmtId="178" fontId="13" fillId="0" borderId="0" xfId="3" applyNumberFormat="1" applyFont="1" applyFill="1" applyBorder="1" applyAlignment="1" applyProtection="1">
      <alignment vertical="center"/>
    </xf>
    <xf numFmtId="180" fontId="4" fillId="0" borderId="0" xfId="55" applyNumberFormat="1" applyFont="1" applyFill="1" applyAlignment="1">
      <alignment vertical="center"/>
    </xf>
    <xf numFmtId="178" fontId="1" fillId="0" borderId="0" xfId="56" applyNumberFormat="1" applyFont="1" applyFill="1" applyAlignment="1"/>
    <xf numFmtId="178" fontId="1" fillId="0" borderId="0" xfId="56" applyNumberFormat="1" applyFont="1" applyFill="1" applyAlignment="1">
      <alignment horizontal="center"/>
    </xf>
    <xf numFmtId="179" fontId="13" fillId="0" borderId="0" xfId="58" applyNumberFormat="1" applyFont="1" applyFill="1" applyAlignment="1">
      <alignment vertical="center"/>
    </xf>
    <xf numFmtId="0" fontId="1" fillId="0" borderId="0" xfId="55" applyFont="1" applyFill="1" applyAlignment="1">
      <alignment horizontal="left" vertical="center" indent="2"/>
    </xf>
    <xf numFmtId="0" fontId="1" fillId="0" borderId="0" xfId="54" applyFont="1">
      <alignment vertical="center"/>
    </xf>
    <xf numFmtId="0" fontId="14" fillId="0" borderId="0" xfId="54" applyFont="1">
      <alignment vertical="center"/>
    </xf>
    <xf numFmtId="0" fontId="15" fillId="0" borderId="0" xfId="54" applyFont="1">
      <alignment vertical="center"/>
    </xf>
    <xf numFmtId="0" fontId="16" fillId="0" borderId="0" xfId="54" applyFont="1">
      <alignment vertical="center"/>
    </xf>
    <xf numFmtId="177" fontId="1" fillId="0" borderId="0" xfId="1" applyNumberFormat="1" applyFont="1" applyFill="1" applyBorder="1" applyAlignment="1" quotePrefix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Comma 3" xfId="50"/>
    <cellStyle name="Normal 2 2" xfId="51"/>
    <cellStyle name="Normal 3" xfId="52"/>
    <cellStyle name="Normal 4" xfId="53"/>
    <cellStyle name="常规 2" xfId="54"/>
    <cellStyle name="常规 5" xfId="55"/>
    <cellStyle name="百分比 2 2" xfId="56"/>
    <cellStyle name="千位分隔 3" xfId="57"/>
    <cellStyle name="Comma 2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G12"/>
  <sheetViews>
    <sheetView showGridLines="0" tabSelected="1" zoomScale="55" zoomScaleNormal="55" workbookViewId="0">
      <selection activeCell="D7" sqref="D7"/>
    </sheetView>
  </sheetViews>
  <sheetFormatPr defaultColWidth="10.75" defaultRowHeight="14.5" outlineLevelCol="6"/>
  <cols>
    <col min="1" max="2" width="10.75" style="89"/>
    <col min="3" max="3" width="2.33333333333333" style="89" customWidth="1"/>
    <col min="4" max="4" width="10.75" style="89" customWidth="1"/>
    <col min="5" max="5" width="5.08333333333333" style="89" customWidth="1"/>
    <col min="6" max="6" width="6.75" style="89" customWidth="1"/>
    <col min="7" max="8" width="10.75" style="89" customWidth="1"/>
    <col min="9" max="16384" width="10.75" style="89"/>
  </cols>
  <sheetData>
    <row r="7" ht="92" spans="3:7">
      <c r="C7" s="90" t="s">
        <v>0</v>
      </c>
    </row>
    <row r="9" ht="61.5" spans="3:7">
      <c r="C9" s="91"/>
      <c r="D9" s="91" t="s">
        <v>1</v>
      </c>
      <c r="E9" s="91"/>
    </row>
    <row r="10" ht="61.5" spans="3:7">
      <c r="C10" s="91" t="s">
        <v>2</v>
      </c>
      <c r="D10" s="91"/>
    </row>
    <row r="12" ht="46" spans="3:7">
      <c r="C12" s="92"/>
      <c r="E12" s="92"/>
      <c r="F12" s="92"/>
      <c r="G12" s="92" t="s">
        <v>3</v>
      </c>
    </row>
  </sheetData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F125"/>
  <sheetViews>
    <sheetView zoomScale="85" zoomScaleNormal="85" workbookViewId="0">
      <pane xSplit="3" ySplit="4" topLeftCell="D86" activePane="bottomRight" state="frozen"/>
      <selection/>
      <selection pane="topRight"/>
      <selection pane="bottomLeft"/>
      <selection pane="bottomRight" activeCell="F111" sqref="F111"/>
    </sheetView>
  </sheetViews>
  <sheetFormatPr defaultColWidth="8.06666666666667" defaultRowHeight="14.5"/>
  <cols>
    <col min="1" max="1" width="2.14166666666667" style="29" customWidth="1"/>
    <col min="2" max="2" width="52.5583333333333" style="29" customWidth="1"/>
    <col min="3" max="3" width="1.83333333333333" style="30" customWidth="1"/>
    <col min="4" max="6" width="13.5666666666667" style="29" customWidth="1"/>
    <col min="7" max="8" width="13.5666666666667" style="29" hidden="1" customWidth="1" outlineLevel="1"/>
    <col min="9" max="9" width="3.975" style="30" customWidth="1" collapsed="1"/>
    <col min="10" max="21" width="13.5666666666667" style="29" customWidth="1"/>
    <col min="22" max="29" width="13.5666666666667" style="29" hidden="1" customWidth="1" outlineLevel="1"/>
    <col min="30" max="30" width="13.5666666666667" style="29" customWidth="1" collapsed="1"/>
    <col min="31" max="45" width="13.5666666666667" style="29" customWidth="1"/>
    <col min="46" max="46" width="8.06666666666667" style="30"/>
    <col min="47" max="47" width="10.3916666666667" style="30" customWidth="1"/>
    <col min="48" max="48" width="9.65" style="30" customWidth="1"/>
    <col min="49" max="83" width="8.06666666666667" style="30"/>
    <col min="84" max="84" width="8.06666666666667" style="31"/>
    <col min="85" max="16384" width="8.06666666666667" style="30"/>
  </cols>
  <sheetData>
    <row r="1" spans="1:84">
      <c r="A1" s="32" t="s">
        <v>4</v>
      </c>
      <c r="D1" s="33"/>
      <c r="E1" s="34"/>
      <c r="F1" s="34"/>
      <c r="G1" s="34"/>
      <c r="H1" s="3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/>
      <c r="AC1" s="33"/>
      <c r="AD1" s="33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</row>
    <row r="2" spans="1:84">
      <c r="A2" s="32" t="s">
        <v>5</v>
      </c>
      <c r="D2" s="33"/>
      <c r="E2" s="34"/>
      <c r="F2" s="34"/>
      <c r="G2" s="34"/>
      <c r="H2" s="3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  <c r="AC2" s="33"/>
      <c r="AD2" s="33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84">
      <c r="A3" s="35" t="s">
        <v>6</v>
      </c>
      <c r="D3" s="36"/>
      <c r="E3" s="36"/>
      <c r="F3" s="36"/>
      <c r="G3" s="36"/>
      <c r="H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</row>
    <row r="4" spans="1:84">
      <c r="A4" s="37"/>
      <c r="D4" s="38">
        <v>2025</v>
      </c>
      <c r="E4" s="39">
        <v>2024</v>
      </c>
      <c r="F4" s="39">
        <v>2023</v>
      </c>
      <c r="G4" s="39">
        <v>2022</v>
      </c>
      <c r="H4" s="39">
        <v>2021</v>
      </c>
      <c r="J4" s="38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  <c r="P4" s="39" t="s">
        <v>13</v>
      </c>
      <c r="Q4" s="39" t="s">
        <v>14</v>
      </c>
      <c r="R4" s="39" t="s">
        <v>15</v>
      </c>
      <c r="S4" s="39" t="s">
        <v>16</v>
      </c>
      <c r="T4" s="39" t="s">
        <v>17</v>
      </c>
      <c r="U4" s="39" t="s">
        <v>18</v>
      </c>
      <c r="V4" s="39" t="s">
        <v>19</v>
      </c>
      <c r="W4" s="39" t="s">
        <v>20</v>
      </c>
      <c r="X4" s="39" t="s">
        <v>21</v>
      </c>
      <c r="Y4" s="39" t="s">
        <v>22</v>
      </c>
      <c r="Z4" s="39" t="s">
        <v>23</v>
      </c>
      <c r="AA4" s="39" t="s">
        <v>24</v>
      </c>
      <c r="AB4" s="39" t="s">
        <v>25</v>
      </c>
      <c r="AC4" s="39" t="s">
        <v>26</v>
      </c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84">
      <c r="A5" s="40" t="s">
        <v>27</v>
      </c>
      <c r="D5" s="39"/>
      <c r="E5" s="39"/>
      <c r="F5" s="39"/>
      <c r="G5" s="39"/>
      <c r="H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84">
      <c r="A6" s="35"/>
      <c r="D6" s="39"/>
      <c r="E6" s="39"/>
      <c r="F6" s="39"/>
      <c r="G6" s="39"/>
      <c r="H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84">
      <c r="A7" s="37"/>
      <c r="B7" s="41" t="s">
        <v>28</v>
      </c>
    </row>
    <row r="8" spans="1:84">
      <c r="A8" s="37"/>
      <c r="B8" s="42" t="s">
        <v>29</v>
      </c>
      <c r="D8" s="43">
        <f>J8</f>
        <v>4540</v>
      </c>
      <c r="E8" s="44">
        <f>N8</f>
        <v>3735</v>
      </c>
      <c r="F8" s="44">
        <f>R8</f>
        <v>2856</v>
      </c>
      <c r="G8" s="44">
        <f>V8</f>
        <v>3102</v>
      </c>
      <c r="H8" s="44">
        <f>Z8</f>
        <v>3108</v>
      </c>
      <c r="J8" s="43">
        <v>4540</v>
      </c>
      <c r="K8" s="43">
        <v>4542</v>
      </c>
      <c r="L8" s="43">
        <v>4304</v>
      </c>
      <c r="M8" s="43">
        <v>4119</v>
      </c>
      <c r="N8" s="43">
        <v>3735</v>
      </c>
      <c r="O8" s="43">
        <v>3345</v>
      </c>
      <c r="P8" s="43">
        <v>3124</v>
      </c>
      <c r="Q8" s="43">
        <v>2878</v>
      </c>
      <c r="R8" s="43">
        <v>2856</v>
      </c>
      <c r="S8" s="43">
        <v>2834</v>
      </c>
      <c r="T8" s="43">
        <v>2844</v>
      </c>
      <c r="U8" s="43">
        <v>2853</v>
      </c>
      <c r="V8" s="43">
        <v>3102</v>
      </c>
      <c r="W8" s="43">
        <v>3303</v>
      </c>
      <c r="X8" s="43">
        <v>3329</v>
      </c>
      <c r="Y8" s="43">
        <v>3248</v>
      </c>
      <c r="Z8" s="43">
        <v>3108</v>
      </c>
      <c r="AA8" s="43">
        <v>2686</v>
      </c>
      <c r="AB8" s="44">
        <v>2366</v>
      </c>
      <c r="AC8" s="43">
        <v>1916</v>
      </c>
      <c r="AD8" s="43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</row>
    <row r="9" spans="1:84">
      <c r="A9" s="37"/>
    </row>
    <row r="10" spans="1:84">
      <c r="B10" s="41" t="s">
        <v>30</v>
      </c>
    </row>
    <row r="11" spans="1:84">
      <c r="B11" s="45" t="s">
        <v>31</v>
      </c>
      <c r="D11" s="46">
        <f>L11+M11+K11+J11</f>
        <v>1112021</v>
      </c>
      <c r="E11" s="47">
        <f>SUM(N11:Q11)</f>
        <v>759094</v>
      </c>
      <c r="F11" s="47">
        <f>SUM(T11,U11,S11,R11)</f>
        <v>600994</v>
      </c>
      <c r="G11" s="47">
        <f>SUM(V11:Y11)</f>
        <v>710540</v>
      </c>
      <c r="H11" s="47">
        <f>SUM(Z11:AC11)</f>
        <v>988023</v>
      </c>
      <c r="J11" s="46">
        <v>158782</v>
      </c>
      <c r="K11" s="46">
        <v>451455</v>
      </c>
      <c r="L11" s="46">
        <v>318719</v>
      </c>
      <c r="M11" s="46">
        <v>183065</v>
      </c>
      <c r="N11" s="46">
        <v>182333</v>
      </c>
      <c r="O11" s="46">
        <v>259094</v>
      </c>
      <c r="P11" s="46">
        <v>207552</v>
      </c>
      <c r="Q11" s="46">
        <v>110115</v>
      </c>
      <c r="R11" s="46">
        <v>110454</v>
      </c>
      <c r="S11" s="46">
        <v>230455</v>
      </c>
      <c r="T11" s="46">
        <v>178567</v>
      </c>
      <c r="U11" s="46">
        <v>81518</v>
      </c>
      <c r="V11" s="46">
        <v>118065</v>
      </c>
      <c r="W11" s="46">
        <v>263189</v>
      </c>
      <c r="X11" s="46">
        <v>180299</v>
      </c>
      <c r="Y11" s="46">
        <v>148987</v>
      </c>
      <c r="Z11" s="46">
        <v>205239</v>
      </c>
      <c r="AA11" s="46">
        <v>392112</v>
      </c>
      <c r="AB11" s="47">
        <v>246018</v>
      </c>
      <c r="AC11" s="46">
        <v>144654</v>
      </c>
      <c r="AD11" s="46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</row>
    <row r="12" spans="1:84">
      <c r="B12" s="45" t="s">
        <v>32</v>
      </c>
      <c r="D12" s="46">
        <f>L12+M12+K12+J12</f>
        <v>80018</v>
      </c>
      <c r="E12" s="47">
        <f>SUM(N12:Q12)</f>
        <v>165246</v>
      </c>
      <c r="F12" s="47">
        <f>SUM(T12,U12,S12,R12)</f>
        <v>108808</v>
      </c>
      <c r="G12" s="47">
        <f>SUM(V12:Y12)</f>
        <v>121053</v>
      </c>
      <c r="H12" s="47">
        <f>SUM(Z12:AC12)</f>
        <v>49891</v>
      </c>
      <c r="J12" s="46">
        <v>13981</v>
      </c>
      <c r="K12" s="46">
        <v>14418</v>
      </c>
      <c r="L12" s="46">
        <v>31371</v>
      </c>
      <c r="M12" s="46">
        <v>20248</v>
      </c>
      <c r="N12" s="46">
        <v>44301</v>
      </c>
      <c r="O12" s="46">
        <v>53311</v>
      </c>
      <c r="P12" s="46">
        <v>48610</v>
      </c>
      <c r="Q12" s="46">
        <v>19024</v>
      </c>
      <c r="R12" s="46">
        <v>27022</v>
      </c>
      <c r="S12" s="46">
        <v>35468</v>
      </c>
      <c r="T12" s="46">
        <v>33429</v>
      </c>
      <c r="U12" s="46">
        <v>12889</v>
      </c>
      <c r="V12" s="46">
        <v>20214</v>
      </c>
      <c r="W12" s="46">
        <v>57609</v>
      </c>
      <c r="X12" s="46">
        <v>28558</v>
      </c>
      <c r="Y12" s="46">
        <v>14672</v>
      </c>
      <c r="Z12" s="46">
        <v>32949</v>
      </c>
      <c r="AA12" s="46">
        <v>4967</v>
      </c>
      <c r="AB12" s="47">
        <v>6980</v>
      </c>
      <c r="AC12" s="46">
        <v>4995</v>
      </c>
      <c r="AD12" s="46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</row>
    <row r="13" ht="14" customHeight="1" spans="1:84">
      <c r="B13" s="45" t="s">
        <v>33</v>
      </c>
      <c r="D13" s="46">
        <f>L13+M13+K13+J13</f>
        <v>1192039</v>
      </c>
      <c r="E13" s="47">
        <f>SUM(N13:Q13)</f>
        <v>924340</v>
      </c>
      <c r="F13" s="47">
        <f>SUM(T13,U13,S13,R13)</f>
        <v>709802</v>
      </c>
      <c r="G13" s="47">
        <f>SUM(V13:Y13)</f>
        <v>831593</v>
      </c>
      <c r="H13" s="47">
        <f>SUM(Z13:AC13)</f>
        <v>1037914</v>
      </c>
      <c r="J13" s="46">
        <f t="shared" ref="J13:AC13" si="0">J11+J12</f>
        <v>172763</v>
      </c>
      <c r="K13" s="46">
        <f t="shared" si="0"/>
        <v>465873</v>
      </c>
      <c r="L13" s="46">
        <f t="shared" si="0"/>
        <v>350090</v>
      </c>
      <c r="M13" s="46">
        <f t="shared" si="0"/>
        <v>203313</v>
      </c>
      <c r="N13" s="46">
        <f t="shared" si="0"/>
        <v>226634</v>
      </c>
      <c r="O13" s="46">
        <f t="shared" si="0"/>
        <v>312405</v>
      </c>
      <c r="P13" s="46">
        <f t="shared" si="0"/>
        <v>256162</v>
      </c>
      <c r="Q13" s="46">
        <f t="shared" si="0"/>
        <v>129139</v>
      </c>
      <c r="R13" s="46">
        <f t="shared" si="0"/>
        <v>137476</v>
      </c>
      <c r="S13" s="46">
        <f t="shared" si="0"/>
        <v>265923</v>
      </c>
      <c r="T13" s="46">
        <f t="shared" si="0"/>
        <v>211996</v>
      </c>
      <c r="U13" s="46">
        <f t="shared" si="0"/>
        <v>94407</v>
      </c>
      <c r="V13" s="46">
        <f t="shared" si="0"/>
        <v>138279</v>
      </c>
      <c r="W13" s="46">
        <f t="shared" si="0"/>
        <v>320798</v>
      </c>
      <c r="X13" s="46">
        <f t="shared" si="0"/>
        <v>208857</v>
      </c>
      <c r="Y13" s="46">
        <f t="shared" si="0"/>
        <v>163659</v>
      </c>
      <c r="Z13" s="46">
        <f t="shared" si="0"/>
        <v>238188</v>
      </c>
      <c r="AA13" s="46">
        <f t="shared" si="0"/>
        <v>397079</v>
      </c>
      <c r="AB13" s="47">
        <f t="shared" si="0"/>
        <v>252998</v>
      </c>
      <c r="AC13" s="46">
        <f t="shared" si="0"/>
        <v>149649</v>
      </c>
      <c r="AD13" s="46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</row>
    <row r="14" spans="1:84">
      <c r="A14" s="48"/>
      <c r="B14" s="49"/>
      <c r="D14" s="50"/>
      <c r="E14" s="51"/>
      <c r="F14" s="51"/>
      <c r="G14" s="51"/>
      <c r="H14" s="51"/>
      <c r="I14" s="52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1"/>
      <c r="AC14" s="50"/>
      <c r="AD14" s="50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CF14" s="53"/>
    </row>
    <row r="15" spans="1:84">
      <c r="B15" s="54" t="s">
        <v>34</v>
      </c>
      <c r="D15" s="55"/>
      <c r="E15" s="56"/>
      <c r="F15" s="56"/>
      <c r="G15" s="56"/>
      <c r="H15" s="56"/>
      <c r="I15" s="28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6"/>
      <c r="AC15" s="55"/>
      <c r="AD15" s="55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</row>
    <row r="16" spans="1:84">
      <c r="B16" s="57" t="s">
        <v>31</v>
      </c>
      <c r="D16" s="58">
        <f>D11/E11-1</f>
        <v>0.464931879319294</v>
      </c>
      <c r="E16" s="59">
        <f>(Q11+P11+O11+N11)/(R11+T11+U11+S11)-1</f>
        <v>0.263064190324696</v>
      </c>
      <c r="F16" s="59">
        <f>F11/G11-1</f>
        <v>-0.154172882596335</v>
      </c>
      <c r="G16" s="59">
        <f>G11/H11-1</f>
        <v>-0.280846700937124</v>
      </c>
      <c r="H16" s="59"/>
      <c r="I16" s="28"/>
      <c r="J16" s="58">
        <f t="shared" ref="J16:Y16" si="1">J11/N11-1</f>
        <v>-0.129164769953876</v>
      </c>
      <c r="K16" s="58">
        <f t="shared" si="1"/>
        <v>0.742437107767837</v>
      </c>
      <c r="L16" s="58">
        <f t="shared" si="1"/>
        <v>0.535610353068147</v>
      </c>
      <c r="M16" s="58">
        <f t="shared" si="1"/>
        <v>0.662489215819825</v>
      </c>
      <c r="N16" s="58">
        <f t="shared" si="1"/>
        <v>0.650759592228439</v>
      </c>
      <c r="O16" s="58">
        <f t="shared" si="1"/>
        <v>0.124271549760257</v>
      </c>
      <c r="P16" s="58">
        <f t="shared" si="1"/>
        <v>0.162320025536633</v>
      </c>
      <c r="Q16" s="58">
        <f t="shared" si="1"/>
        <v>0.35080595696656</v>
      </c>
      <c r="R16" s="58">
        <f t="shared" si="1"/>
        <v>-0.0644644898996316</v>
      </c>
      <c r="S16" s="58">
        <f t="shared" si="1"/>
        <v>-0.124374498934226</v>
      </c>
      <c r="T16" s="58">
        <f t="shared" si="1"/>
        <v>-0.00960626514844787</v>
      </c>
      <c r="U16" s="58">
        <f t="shared" si="1"/>
        <v>-0.452851591078416</v>
      </c>
      <c r="V16" s="58">
        <f t="shared" si="1"/>
        <v>-0.424743835235993</v>
      </c>
      <c r="W16" s="58">
        <f t="shared" si="1"/>
        <v>-0.32879126372057</v>
      </c>
      <c r="X16" s="58">
        <f t="shared" si="1"/>
        <v>-0.267130860343552</v>
      </c>
      <c r="Y16" s="58">
        <f t="shared" si="1"/>
        <v>0.0299542356243174</v>
      </c>
      <c r="Z16" s="58"/>
      <c r="AA16" s="58"/>
      <c r="AB16" s="59"/>
      <c r="AC16" s="58"/>
      <c r="AD16" s="58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</row>
    <row r="17" spans="1:84">
      <c r="B17" s="57" t="s">
        <v>32</v>
      </c>
      <c r="D17" s="59">
        <f>D12/E12-1</f>
        <v>-0.515764375537078</v>
      </c>
      <c r="E17" s="59">
        <f>E12/F12-1</f>
        <v>0.518693478420704</v>
      </c>
      <c r="F17" s="59">
        <f>F12/G12-1</f>
        <v>-0.101154039965965</v>
      </c>
      <c r="G17" s="59">
        <f>G12/H12-1</f>
        <v>1.42634944178309</v>
      </c>
      <c r="H17" s="59"/>
      <c r="I17" s="28"/>
      <c r="J17" s="58">
        <f t="shared" ref="J17:Y17" si="2">J12/N12-1</f>
        <v>-0.684408929820997</v>
      </c>
      <c r="K17" s="58">
        <f t="shared" si="2"/>
        <v>-0.729549248747913</v>
      </c>
      <c r="L17" s="58">
        <f t="shared" si="2"/>
        <v>-0.354638963176301</v>
      </c>
      <c r="M17" s="58">
        <f t="shared" si="2"/>
        <v>0.0643397813288478</v>
      </c>
      <c r="N17" s="58">
        <f t="shared" si="2"/>
        <v>0.639441936200133</v>
      </c>
      <c r="O17" s="58">
        <f t="shared" si="2"/>
        <v>0.503073192737115</v>
      </c>
      <c r="P17" s="58">
        <f t="shared" si="2"/>
        <v>0.454126656495857</v>
      </c>
      <c r="Q17" s="58">
        <f t="shared" si="2"/>
        <v>0.475987275971759</v>
      </c>
      <c r="R17" s="58">
        <f t="shared" si="2"/>
        <v>0.336796279806075</v>
      </c>
      <c r="S17" s="58">
        <f t="shared" si="2"/>
        <v>-0.3843323091878</v>
      </c>
      <c r="T17" s="58">
        <f t="shared" si="2"/>
        <v>0.170565165627845</v>
      </c>
      <c r="U17" s="58">
        <f t="shared" si="2"/>
        <v>-0.1215239912759</v>
      </c>
      <c r="V17" s="58">
        <f t="shared" si="2"/>
        <v>-0.386506419011199</v>
      </c>
      <c r="W17" s="58">
        <f t="shared" si="2"/>
        <v>10.598349104087</v>
      </c>
      <c r="X17" s="58">
        <f t="shared" si="2"/>
        <v>3.09140401146132</v>
      </c>
      <c r="Y17" s="58">
        <f t="shared" si="2"/>
        <v>1.93733733733734</v>
      </c>
      <c r="Z17" s="58"/>
      <c r="AA17" s="58"/>
      <c r="AB17" s="59"/>
      <c r="AC17" s="58"/>
      <c r="AD17" s="58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</row>
    <row r="18" spans="1:84">
      <c r="B18" s="57" t="s">
        <v>33</v>
      </c>
      <c r="D18" s="55">
        <f>D13/E13-1</f>
        <v>0.289610965661986</v>
      </c>
      <c r="E18" s="59">
        <f>(N13+Q13+P13+O13)/(R13+T13+U13+S13)-1</f>
        <v>0.302250486755461</v>
      </c>
      <c r="F18" s="59">
        <f>F13/G13-1</f>
        <v>-0.146455056740497</v>
      </c>
      <c r="G18" s="59">
        <f>G13/H13-1</f>
        <v>-0.198784292340213</v>
      </c>
      <c r="H18" s="56"/>
      <c r="I18" s="28"/>
      <c r="J18" s="55">
        <f t="shared" ref="J18:Y18" si="3">J13/N13-1</f>
        <v>-0.23770043329774</v>
      </c>
      <c r="K18" s="55">
        <f t="shared" si="3"/>
        <v>0.491246939069477</v>
      </c>
      <c r="L18" s="55">
        <f t="shared" si="3"/>
        <v>0.36667421397397</v>
      </c>
      <c r="M18" s="55">
        <f t="shared" si="3"/>
        <v>0.574373349646505</v>
      </c>
      <c r="N18" s="55">
        <f t="shared" si="3"/>
        <v>0.648535017021153</v>
      </c>
      <c r="O18" s="55">
        <f t="shared" si="3"/>
        <v>0.174794959443147</v>
      </c>
      <c r="P18" s="55">
        <f t="shared" si="3"/>
        <v>0.208334119511689</v>
      </c>
      <c r="Q18" s="55">
        <f t="shared" si="3"/>
        <v>0.367896448356584</v>
      </c>
      <c r="R18" s="55">
        <f t="shared" si="3"/>
        <v>-0.00580710013812658</v>
      </c>
      <c r="S18" s="55">
        <f t="shared" si="3"/>
        <v>-0.171057799612217</v>
      </c>
      <c r="T18" s="55">
        <f t="shared" si="3"/>
        <v>0.0150294220447482</v>
      </c>
      <c r="U18" s="55">
        <f t="shared" si="3"/>
        <v>-0.423148131175187</v>
      </c>
      <c r="V18" s="55">
        <f t="shared" si="3"/>
        <v>-0.419454380573329</v>
      </c>
      <c r="W18" s="55">
        <f t="shared" si="3"/>
        <v>-0.192105349313361</v>
      </c>
      <c r="X18" s="55">
        <f t="shared" si="3"/>
        <v>-0.174471734954426</v>
      </c>
      <c r="Y18" s="55">
        <f t="shared" si="3"/>
        <v>0.0936190686205722</v>
      </c>
      <c r="Z18" s="55"/>
      <c r="AA18" s="55"/>
      <c r="AB18" s="56"/>
      <c r="AC18" s="55"/>
      <c r="AD18" s="55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</row>
    <row r="19" spans="1:84">
      <c r="B19" s="57"/>
      <c r="D19" s="28"/>
      <c r="E19" s="60"/>
      <c r="F19" s="56"/>
      <c r="G19" s="56"/>
      <c r="H19" s="56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56"/>
      <c r="AC19" s="55"/>
      <c r="AD19" s="55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</row>
    <row r="20" spans="1:84">
      <c r="B20" s="54" t="s">
        <v>35</v>
      </c>
      <c r="D20" s="28"/>
      <c r="E20" s="56"/>
      <c r="F20" s="56"/>
      <c r="G20" s="56"/>
      <c r="H20" s="56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56"/>
      <c r="AC20" s="55"/>
      <c r="AD20" s="55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</row>
    <row r="21" spans="1:84">
      <c r="B21" s="57" t="s">
        <v>31</v>
      </c>
      <c r="D21" s="58">
        <f>D11/D$13</f>
        <v>0.932873001638369</v>
      </c>
      <c r="E21" s="59">
        <f>E11/E$13</f>
        <v>0.821228119523119</v>
      </c>
      <c r="F21" s="59">
        <f>F11/F$13</f>
        <v>0.846706546332639</v>
      </c>
      <c r="G21" s="59">
        <f>G11/G$13</f>
        <v>0.854432396617095</v>
      </c>
      <c r="H21" s="59">
        <f>H11/H$13</f>
        <v>0.951931470237419</v>
      </c>
      <c r="I21" s="28"/>
      <c r="J21" s="58">
        <f t="shared" ref="J21:AC21" si="4">J11/J$13</f>
        <v>0.919074107303068</v>
      </c>
      <c r="K21" s="58">
        <f t="shared" si="4"/>
        <v>0.969051651415729</v>
      </c>
      <c r="L21" s="58">
        <f t="shared" si="4"/>
        <v>0.910391613585078</v>
      </c>
      <c r="M21" s="58">
        <f t="shared" si="4"/>
        <v>0.900409713102458</v>
      </c>
      <c r="N21" s="58">
        <f t="shared" si="4"/>
        <v>0.804526240546432</v>
      </c>
      <c r="O21" s="58">
        <f t="shared" si="4"/>
        <v>0.82935292328868</v>
      </c>
      <c r="P21" s="58">
        <f t="shared" si="4"/>
        <v>0.810237271726486</v>
      </c>
      <c r="Q21" s="58">
        <f t="shared" si="4"/>
        <v>0.852685865617668</v>
      </c>
      <c r="R21" s="58">
        <f t="shared" si="4"/>
        <v>0.803442055340569</v>
      </c>
      <c r="S21" s="58">
        <f t="shared" si="4"/>
        <v>0.866623045016791</v>
      </c>
      <c r="T21" s="58">
        <f t="shared" si="4"/>
        <v>0.842313062510613</v>
      </c>
      <c r="U21" s="58">
        <f t="shared" si="4"/>
        <v>0.863474106792928</v>
      </c>
      <c r="V21" s="58">
        <f t="shared" si="4"/>
        <v>0.853817282450698</v>
      </c>
      <c r="W21" s="58">
        <f t="shared" si="4"/>
        <v>0.820419703364734</v>
      </c>
      <c r="X21" s="58">
        <f t="shared" si="4"/>
        <v>0.863265296351092</v>
      </c>
      <c r="Y21" s="58">
        <f t="shared" si="4"/>
        <v>0.910350179336303</v>
      </c>
      <c r="Z21" s="58">
        <f t="shared" si="4"/>
        <v>0.861668094110535</v>
      </c>
      <c r="AA21" s="58">
        <f t="shared" si="4"/>
        <v>0.987491154153204</v>
      </c>
      <c r="AB21" s="59">
        <f t="shared" si="4"/>
        <v>0.972410849097621</v>
      </c>
      <c r="AC21" s="58">
        <f t="shared" si="4"/>
        <v>0.96662189523485</v>
      </c>
      <c r="AD21" s="58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</row>
    <row r="22" spans="1:84">
      <c r="B22" s="57" t="s">
        <v>32</v>
      </c>
      <c r="D22" s="58">
        <f>D12/D$13</f>
        <v>0.0671269983616308</v>
      </c>
      <c r="E22" s="59">
        <f>E12/E$13</f>
        <v>0.178771880476881</v>
      </c>
      <c r="F22" s="59">
        <f>F12/F$13</f>
        <v>0.153293453667361</v>
      </c>
      <c r="G22" s="59">
        <f>G12/G$13</f>
        <v>0.145567603382905</v>
      </c>
      <c r="H22" s="59">
        <f>H12/H$13</f>
        <v>0.0480685297625815</v>
      </c>
      <c r="I22" s="28"/>
      <c r="J22" s="58">
        <f t="shared" ref="J22:AC22" si="5">J12/J$13</f>
        <v>0.0809258926969316</v>
      </c>
      <c r="K22" s="58">
        <f t="shared" si="5"/>
        <v>0.0309483485842708</v>
      </c>
      <c r="L22" s="58">
        <f t="shared" si="5"/>
        <v>0.0896083864149219</v>
      </c>
      <c r="M22" s="58">
        <f t="shared" si="5"/>
        <v>0.0995902868975422</v>
      </c>
      <c r="N22" s="58">
        <f t="shared" si="5"/>
        <v>0.195473759453568</v>
      </c>
      <c r="O22" s="58">
        <f t="shared" si="5"/>
        <v>0.17064707671132</v>
      </c>
      <c r="P22" s="58">
        <f t="shared" si="5"/>
        <v>0.189762728273514</v>
      </c>
      <c r="Q22" s="58">
        <f t="shared" si="5"/>
        <v>0.147314134382332</v>
      </c>
      <c r="R22" s="58">
        <f t="shared" si="5"/>
        <v>0.196557944659431</v>
      </c>
      <c r="S22" s="58">
        <f t="shared" si="5"/>
        <v>0.133376954983209</v>
      </c>
      <c r="T22" s="58">
        <f t="shared" si="5"/>
        <v>0.157686937489387</v>
      </c>
      <c r="U22" s="58">
        <f t="shared" si="5"/>
        <v>0.136525893207072</v>
      </c>
      <c r="V22" s="58">
        <f t="shared" si="5"/>
        <v>0.146182717549303</v>
      </c>
      <c r="W22" s="58">
        <f t="shared" si="5"/>
        <v>0.179580296635266</v>
      </c>
      <c r="X22" s="58">
        <f t="shared" si="5"/>
        <v>0.136734703648908</v>
      </c>
      <c r="Y22" s="58">
        <f t="shared" si="5"/>
        <v>0.0896498206636971</v>
      </c>
      <c r="Z22" s="58">
        <f t="shared" si="5"/>
        <v>0.138331905889465</v>
      </c>
      <c r="AA22" s="58">
        <f t="shared" si="5"/>
        <v>0.0125088458467962</v>
      </c>
      <c r="AB22" s="59">
        <f t="shared" si="5"/>
        <v>0.0275891509023787</v>
      </c>
      <c r="AC22" s="58">
        <f t="shared" si="5"/>
        <v>0.0333781047651504</v>
      </c>
      <c r="AD22" s="58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</row>
    <row r="23" spans="1:84">
      <c r="B23" s="57"/>
      <c r="D23" s="28"/>
      <c r="E23" s="56"/>
      <c r="F23" s="56"/>
      <c r="G23" s="56"/>
      <c r="H23" s="56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56"/>
      <c r="AC23" s="55"/>
      <c r="AD23" s="55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</row>
    <row r="24" spans="1:84">
      <c r="D24" s="58"/>
      <c r="E24" s="58"/>
      <c r="F24" s="58"/>
      <c r="G24" s="58"/>
      <c r="H24" s="58"/>
      <c r="I24" s="2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9"/>
      <c r="AC24" s="58"/>
      <c r="AD24" s="58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</row>
    <row r="25" spans="1:84">
      <c r="A25" s="61" t="s">
        <v>36</v>
      </c>
      <c r="B25" s="62"/>
      <c r="D25" s="28"/>
      <c r="E25" s="59"/>
      <c r="F25" s="59"/>
      <c r="G25" s="59"/>
      <c r="H25" s="5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58"/>
      <c r="T25" s="58"/>
      <c r="U25" s="58"/>
      <c r="V25" s="58"/>
      <c r="W25" s="58"/>
      <c r="X25" s="58"/>
      <c r="Y25" s="58"/>
      <c r="Z25" s="58"/>
      <c r="AA25" s="58"/>
      <c r="AB25" s="59"/>
      <c r="AC25" s="58"/>
      <c r="AD25" s="58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</row>
    <row r="26" spans="1:84">
      <c r="B26" s="45"/>
      <c r="D26" s="46"/>
      <c r="E26" s="47"/>
      <c r="F26" s="47"/>
      <c r="G26" s="47"/>
      <c r="H26" s="47"/>
      <c r="J26" s="46"/>
      <c r="K26" s="46"/>
      <c r="L26" s="46"/>
      <c r="M26" s="63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7"/>
      <c r="AC26" s="46"/>
      <c r="AD26" s="46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</row>
    <row r="27" spans="1:84">
      <c r="B27" s="41" t="s">
        <v>37</v>
      </c>
      <c r="M27" s="63"/>
    </row>
    <row r="28" spans="1:84">
      <c r="B28" s="45" t="s">
        <v>38</v>
      </c>
      <c r="D28" s="64">
        <f>L28+M28+K28+J28</f>
        <v>3896479832</v>
      </c>
      <c r="E28" s="47">
        <f>SUM(N28:Q28)</f>
        <v>2960507972</v>
      </c>
      <c r="F28" s="47">
        <f>SUM(T28,U28,S28,R28)</f>
        <v>2358658368</v>
      </c>
      <c r="G28" s="47">
        <f>SUM(V28:Y28)</f>
        <v>2853895423</v>
      </c>
      <c r="H28" s="65">
        <f>SUM(Z28:AC28)</f>
        <v>3252988512</v>
      </c>
      <c r="J28" s="64">
        <v>581133890</v>
      </c>
      <c r="K28" s="64">
        <v>1548944479</v>
      </c>
      <c r="L28" s="64">
        <v>1159991621</v>
      </c>
      <c r="M28" s="64">
        <v>606409842</v>
      </c>
      <c r="N28" s="64">
        <v>733378616.999999</v>
      </c>
      <c r="O28" s="64">
        <v>927741075.999999</v>
      </c>
      <c r="P28" s="64">
        <v>857455384</v>
      </c>
      <c r="Q28" s="64">
        <v>441932895</v>
      </c>
      <c r="R28" s="64">
        <v>414223498</v>
      </c>
      <c r="S28" s="64">
        <v>832593517</v>
      </c>
      <c r="T28" s="64">
        <v>753418841</v>
      </c>
      <c r="U28" s="64">
        <v>358422512</v>
      </c>
      <c r="V28" s="64">
        <v>533376529</v>
      </c>
      <c r="W28" s="64">
        <v>1054308877</v>
      </c>
      <c r="X28" s="64">
        <v>742880411</v>
      </c>
      <c r="Y28" s="64">
        <v>523329606</v>
      </c>
      <c r="Z28" s="64">
        <v>872081787</v>
      </c>
      <c r="AA28" s="64">
        <v>1120507465</v>
      </c>
      <c r="AB28" s="65">
        <v>815184455</v>
      </c>
      <c r="AC28" s="64">
        <v>445214805</v>
      </c>
      <c r="AD28" s="64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</row>
    <row r="29" spans="1:84">
      <c r="B29" s="45" t="s">
        <v>39</v>
      </c>
      <c r="D29" s="64">
        <f>L29+M29+K29+J29</f>
        <v>411385666</v>
      </c>
      <c r="E29" s="47">
        <f>SUM(N29:Q29)</f>
        <v>327788372</v>
      </c>
      <c r="F29" s="47">
        <f>SUM(T29,U29,S29,R29)</f>
        <v>293099278</v>
      </c>
      <c r="G29" s="47">
        <f>SUM(V29:Y29)</f>
        <v>314701911</v>
      </c>
      <c r="H29" s="36">
        <f>SUM(Z29:AC29)</f>
        <v>451548907</v>
      </c>
      <c r="J29" s="64">
        <v>95113603</v>
      </c>
      <c r="K29" s="64">
        <v>144978388</v>
      </c>
      <c r="L29" s="64">
        <v>95715065</v>
      </c>
      <c r="M29" s="64">
        <v>75578610</v>
      </c>
      <c r="N29" s="64">
        <v>85801060</v>
      </c>
      <c r="O29" s="64">
        <v>96155700</v>
      </c>
      <c r="P29" s="64">
        <v>83029932</v>
      </c>
      <c r="Q29" s="64">
        <v>62801680</v>
      </c>
      <c r="R29" s="64">
        <v>64464296</v>
      </c>
      <c r="S29" s="64">
        <v>94429113</v>
      </c>
      <c r="T29" s="64">
        <v>75392363</v>
      </c>
      <c r="U29" s="64">
        <v>58813506</v>
      </c>
      <c r="V29" s="36">
        <v>78894664</v>
      </c>
      <c r="W29" s="36">
        <v>98919447</v>
      </c>
      <c r="X29" s="36">
        <v>84739504</v>
      </c>
      <c r="Y29" s="36">
        <v>52148296</v>
      </c>
      <c r="Z29" s="36">
        <v>113977456</v>
      </c>
      <c r="AA29" s="36">
        <v>105889136</v>
      </c>
      <c r="AB29" s="36">
        <v>129560555</v>
      </c>
      <c r="AC29" s="36">
        <v>102121760</v>
      </c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84">
      <c r="B30" s="45" t="s">
        <v>40</v>
      </c>
      <c r="D30" s="64">
        <f>L30+M30+K30+J30</f>
        <v>4307865498</v>
      </c>
      <c r="E30" s="47">
        <f>SUM(N30:Q30)</f>
        <v>3288296344</v>
      </c>
      <c r="F30" s="47">
        <f>SUM(T30,U30,S30,R30)</f>
        <v>2651757646</v>
      </c>
      <c r="G30" s="47">
        <f>SUM(V30:Y30)</f>
        <v>3168597334</v>
      </c>
      <c r="H30" s="65">
        <f>SUM(Z30:AC30)</f>
        <v>3704537419</v>
      </c>
      <c r="J30" s="64">
        <f t="shared" ref="J30:AC30" si="6">J28+J29</f>
        <v>676247493</v>
      </c>
      <c r="K30" s="64">
        <f t="shared" si="6"/>
        <v>1693922867</v>
      </c>
      <c r="L30" s="64">
        <f t="shared" si="6"/>
        <v>1255706686</v>
      </c>
      <c r="M30" s="64">
        <f t="shared" si="6"/>
        <v>681988452</v>
      </c>
      <c r="N30" s="64">
        <f t="shared" si="6"/>
        <v>819179676.999999</v>
      </c>
      <c r="O30" s="64">
        <f t="shared" si="6"/>
        <v>1023896776</v>
      </c>
      <c r="P30" s="64">
        <f t="shared" si="6"/>
        <v>940485316</v>
      </c>
      <c r="Q30" s="64">
        <f t="shared" si="6"/>
        <v>504734575</v>
      </c>
      <c r="R30" s="64">
        <f t="shared" si="6"/>
        <v>478687794</v>
      </c>
      <c r="S30" s="64">
        <f t="shared" si="6"/>
        <v>927022630</v>
      </c>
      <c r="T30" s="64">
        <f t="shared" si="6"/>
        <v>828811204</v>
      </c>
      <c r="U30" s="64">
        <f t="shared" si="6"/>
        <v>417236018</v>
      </c>
      <c r="V30" s="64">
        <f t="shared" si="6"/>
        <v>612271193</v>
      </c>
      <c r="W30" s="64">
        <f t="shared" si="6"/>
        <v>1153228324</v>
      </c>
      <c r="X30" s="64">
        <f t="shared" si="6"/>
        <v>827619915</v>
      </c>
      <c r="Y30" s="64">
        <f t="shared" si="6"/>
        <v>575477902</v>
      </c>
      <c r="Z30" s="64">
        <f t="shared" si="6"/>
        <v>986059243</v>
      </c>
      <c r="AA30" s="64">
        <f t="shared" si="6"/>
        <v>1226396601</v>
      </c>
      <c r="AB30" s="65">
        <f t="shared" si="6"/>
        <v>944745010</v>
      </c>
      <c r="AC30" s="64">
        <f t="shared" si="6"/>
        <v>547336565</v>
      </c>
      <c r="AD30" s="64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</row>
    <row r="31" s="27" customFormat="1" spans="1:84">
      <c r="A31" s="66"/>
      <c r="B31" s="49"/>
      <c r="D31" s="67"/>
      <c r="E31" s="67"/>
      <c r="F31" s="67"/>
      <c r="G31" s="68"/>
      <c r="H31" s="68"/>
      <c r="I31" s="69"/>
      <c r="J31" s="67"/>
      <c r="K31" s="67"/>
      <c r="L31" s="67"/>
      <c r="M31" s="67"/>
      <c r="N31" s="67"/>
      <c r="O31" s="48"/>
      <c r="P31" s="67"/>
      <c r="Q31" s="67"/>
      <c r="R31" s="67"/>
      <c r="S31" s="70"/>
      <c r="T31" s="70"/>
      <c r="U31" s="70"/>
      <c r="V31" s="70"/>
      <c r="W31" s="70"/>
      <c r="X31" s="70"/>
      <c r="Y31" s="70"/>
      <c r="Z31" s="70"/>
      <c r="AA31" s="70"/>
      <c r="AB31" s="68"/>
      <c r="AC31" s="70"/>
      <c r="AD31" s="70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CF31" s="71"/>
    </row>
    <row r="32" spans="1:84">
      <c r="B32" s="54" t="s">
        <v>41</v>
      </c>
      <c r="D32" s="55"/>
      <c r="E32" s="56"/>
      <c r="F32" s="56"/>
      <c r="G32" s="56"/>
      <c r="H32" s="56"/>
      <c r="I32" s="28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6"/>
      <c r="AC32" s="55"/>
      <c r="AD32" s="55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</row>
    <row r="33" spans="1:84">
      <c r="B33" s="57" t="s">
        <v>38</v>
      </c>
      <c r="D33" s="55">
        <f>D28/E28-1</f>
        <v>0.316152453853282</v>
      </c>
      <c r="E33" s="72">
        <f>E28/F28-1</f>
        <v>0.25516607753175</v>
      </c>
      <c r="F33" s="72">
        <f>F28/G28-1</f>
        <v>-0.173530204018271</v>
      </c>
      <c r="G33" s="56">
        <f>G28/H28-1</f>
        <v>-0.122685059454646</v>
      </c>
      <c r="H33" s="56"/>
      <c r="J33" s="55">
        <f t="shared" ref="J33:Y33" si="7">J28/N28-1</f>
        <v>-0.207593626908267</v>
      </c>
      <c r="K33" s="55">
        <f t="shared" si="7"/>
        <v>0.669587042193227</v>
      </c>
      <c r="L33" s="55">
        <f t="shared" si="7"/>
        <v>0.352830296065877</v>
      </c>
      <c r="M33" s="55">
        <f t="shared" si="7"/>
        <v>0.372176293869231</v>
      </c>
      <c r="N33" s="55">
        <f t="shared" si="7"/>
        <v>0.770490135255434</v>
      </c>
      <c r="O33" s="55">
        <f t="shared" si="7"/>
        <v>0.114278524943161</v>
      </c>
      <c r="P33" s="55">
        <f t="shared" si="7"/>
        <v>0.138085932204608</v>
      </c>
      <c r="Q33" s="55">
        <f t="shared" si="7"/>
        <v>0.232994246187304</v>
      </c>
      <c r="R33" s="55">
        <f t="shared" si="7"/>
        <v>-0.223393840039032</v>
      </c>
      <c r="S33" s="55">
        <f t="shared" si="7"/>
        <v>-0.210294501769618</v>
      </c>
      <c r="T33" s="55">
        <f t="shared" si="7"/>
        <v>0.0141859037389531</v>
      </c>
      <c r="U33" s="55">
        <f t="shared" si="7"/>
        <v>-0.315111341130584</v>
      </c>
      <c r="V33" s="55">
        <f t="shared" si="7"/>
        <v>-0.388387033245083</v>
      </c>
      <c r="W33" s="55">
        <f t="shared" si="7"/>
        <v>-0.0590791137656543</v>
      </c>
      <c r="X33" s="55">
        <f t="shared" si="7"/>
        <v>-0.0886965441459504</v>
      </c>
      <c r="Y33" s="55">
        <f t="shared" si="7"/>
        <v>0.17545418553635</v>
      </c>
      <c r="Z33" s="55"/>
      <c r="AA33" s="55"/>
      <c r="AB33" s="56"/>
      <c r="AC33" s="55"/>
      <c r="AD33" s="55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</row>
    <row r="34" spans="1:84">
      <c r="B34" s="57" t="s">
        <v>39</v>
      </c>
      <c r="D34" s="55">
        <f>D29/E29-1</f>
        <v>0.255034348808444</v>
      </c>
      <c r="E34" s="72">
        <f>E29/F29-1</f>
        <v>0.1183527105106</v>
      </c>
      <c r="F34" s="72">
        <f>F29/G29-1</f>
        <v>-0.0686447468061292</v>
      </c>
      <c r="G34" s="56">
        <f>G29/H29-1</f>
        <v>-0.303061293867776</v>
      </c>
      <c r="H34" s="56"/>
      <c r="J34" s="55">
        <f t="shared" ref="J34:Y34" si="8">J29/N29-1</f>
        <v>0.108536456309514</v>
      </c>
      <c r="K34" s="55">
        <f t="shared" si="8"/>
        <v>0.507746165853922</v>
      </c>
      <c r="L34" s="55">
        <f t="shared" si="8"/>
        <v>0.1527778319751</v>
      </c>
      <c r="M34" s="55">
        <f t="shared" si="8"/>
        <v>0.203448856782175</v>
      </c>
      <c r="N34" s="55">
        <f t="shared" si="8"/>
        <v>0.330985759931358</v>
      </c>
      <c r="O34" s="55">
        <f t="shared" si="8"/>
        <v>0.018284477584789</v>
      </c>
      <c r="P34" s="55">
        <f t="shared" si="8"/>
        <v>0.101304279320705</v>
      </c>
      <c r="Q34" s="55">
        <f t="shared" si="8"/>
        <v>0.067810512775756</v>
      </c>
      <c r="R34" s="55">
        <f t="shared" si="8"/>
        <v>-0.182906767940605</v>
      </c>
      <c r="S34" s="55">
        <f t="shared" si="8"/>
        <v>-0.0453938445490906</v>
      </c>
      <c r="T34" s="55">
        <f t="shared" si="8"/>
        <v>-0.110304410089538</v>
      </c>
      <c r="U34" s="55">
        <f t="shared" si="8"/>
        <v>0.127812613474465</v>
      </c>
      <c r="V34" s="55">
        <f t="shared" si="8"/>
        <v>-0.307804659195061</v>
      </c>
      <c r="W34" s="55">
        <f t="shared" si="8"/>
        <v>-0.0658206239401179</v>
      </c>
      <c r="X34" s="55">
        <f t="shared" si="8"/>
        <v>-0.345946735100046</v>
      </c>
      <c r="Y34" s="55">
        <f t="shared" si="8"/>
        <v>-0.48935176988724</v>
      </c>
      <c r="Z34" s="55"/>
      <c r="AA34" s="55"/>
      <c r="AB34" s="56"/>
      <c r="AC34" s="55"/>
      <c r="AD34" s="55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</row>
    <row r="35" spans="1:84">
      <c r="B35" s="57" t="s">
        <v>40</v>
      </c>
      <c r="D35" s="55">
        <f>D30/E30-1</f>
        <v>0.310059996830992</v>
      </c>
      <c r="E35" s="72">
        <f>E30/F30-1</f>
        <v>0.240044070000203</v>
      </c>
      <c r="F35" s="72">
        <f>F30/G30-1</f>
        <v>-0.163113085545505</v>
      </c>
      <c r="G35" s="56">
        <f>G30/H30-1</f>
        <v>-0.144671256997229</v>
      </c>
      <c r="H35" s="56"/>
      <c r="I35" s="28"/>
      <c r="J35" s="55">
        <f t="shared" ref="J35:Y35" si="9">J30/N30-1</f>
        <v>-0.17448209228462</v>
      </c>
      <c r="K35" s="55">
        <f t="shared" si="9"/>
        <v>0.65438831990228</v>
      </c>
      <c r="L35" s="55">
        <f t="shared" si="9"/>
        <v>0.335168837447325</v>
      </c>
      <c r="M35" s="55">
        <f t="shared" si="9"/>
        <v>0.351182355597494</v>
      </c>
      <c r="N35" s="55">
        <f t="shared" si="9"/>
        <v>0.711302622017554</v>
      </c>
      <c r="O35" s="55">
        <f t="shared" si="9"/>
        <v>0.104500303298959</v>
      </c>
      <c r="P35" s="55">
        <f t="shared" si="9"/>
        <v>0.134740109039356</v>
      </c>
      <c r="Q35" s="55">
        <f t="shared" si="9"/>
        <v>0.209709980023824</v>
      </c>
      <c r="R35" s="55">
        <f t="shared" si="9"/>
        <v>-0.218176847983766</v>
      </c>
      <c r="S35" s="55">
        <f t="shared" si="9"/>
        <v>-0.196149963795027</v>
      </c>
      <c r="T35" s="55">
        <f t="shared" si="9"/>
        <v>0.00143941558003702</v>
      </c>
      <c r="U35" s="55">
        <f t="shared" si="9"/>
        <v>-0.274974735693674</v>
      </c>
      <c r="V35" s="55">
        <f t="shared" si="9"/>
        <v>-0.379072609129227</v>
      </c>
      <c r="W35" s="55">
        <f t="shared" si="9"/>
        <v>-0.0596611870420538</v>
      </c>
      <c r="X35" s="55">
        <f t="shared" si="9"/>
        <v>-0.123975351825357</v>
      </c>
      <c r="Y35" s="55">
        <f t="shared" si="9"/>
        <v>0.0514150502625381</v>
      </c>
      <c r="Z35" s="55"/>
      <c r="AA35" s="55"/>
      <c r="AB35" s="56"/>
      <c r="AC35" s="55"/>
      <c r="AD35" s="55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</row>
    <row r="36" spans="1:84">
      <c r="B36" s="62"/>
      <c r="D36" s="55"/>
      <c r="E36" s="72"/>
      <c r="F36" s="72"/>
      <c r="G36" s="56"/>
      <c r="H36" s="56"/>
      <c r="I36" s="28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6"/>
      <c r="AC36" s="55"/>
      <c r="AD36" s="55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</row>
    <row r="37" spans="1:84">
      <c r="B37" s="54" t="s">
        <v>42</v>
      </c>
      <c r="D37" s="55"/>
      <c r="E37" s="72"/>
      <c r="F37" s="72"/>
      <c r="G37" s="56"/>
      <c r="H37" s="56"/>
      <c r="I37" s="28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6"/>
      <c r="AC37" s="55"/>
      <c r="AD37" s="55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</row>
    <row r="38" spans="1:84">
      <c r="B38" s="57" t="s">
        <v>38</v>
      </c>
      <c r="D38" s="55">
        <f>D28/D30</f>
        <v>0.904503595529853</v>
      </c>
      <c r="E38" s="72">
        <f>E28/E30</f>
        <v>0.900316657104795</v>
      </c>
      <c r="F38" s="72">
        <f>F28/F30</f>
        <v>0.889469809414099</v>
      </c>
      <c r="G38" s="56">
        <f>G28/G30</f>
        <v>0.900681002403444</v>
      </c>
      <c r="H38" s="56">
        <f>H28/H30</f>
        <v>0.878109233103147</v>
      </c>
      <c r="I38" s="28"/>
      <c r="J38" s="55">
        <f t="shared" ref="J38:AC38" si="10">J28/J30</f>
        <v>0.859350897438373</v>
      </c>
      <c r="K38" s="55">
        <f t="shared" si="10"/>
        <v>0.914412638955183</v>
      </c>
      <c r="L38" s="55">
        <f t="shared" si="10"/>
        <v>0.923775937432573</v>
      </c>
      <c r="M38" s="55">
        <f t="shared" si="10"/>
        <v>0.889179047272196</v>
      </c>
      <c r="N38" s="55">
        <f t="shared" si="10"/>
        <v>0.895259779497679</v>
      </c>
      <c r="O38" s="55">
        <f t="shared" si="10"/>
        <v>0.906088482497575</v>
      </c>
      <c r="P38" s="55">
        <f t="shared" si="10"/>
        <v>0.911715865641437</v>
      </c>
      <c r="Q38" s="55">
        <f t="shared" si="10"/>
        <v>0.875574840499088</v>
      </c>
      <c r="R38" s="55">
        <f t="shared" si="10"/>
        <v>0.865331230902453</v>
      </c>
      <c r="S38" s="55">
        <f t="shared" si="10"/>
        <v>0.898137208365668</v>
      </c>
      <c r="T38" s="55">
        <f t="shared" si="10"/>
        <v>0.909035540740591</v>
      </c>
      <c r="U38" s="55">
        <f t="shared" si="10"/>
        <v>0.859040199161329</v>
      </c>
      <c r="V38" s="55">
        <f t="shared" si="10"/>
        <v>0.871144249636452</v>
      </c>
      <c r="W38" s="55">
        <f t="shared" si="10"/>
        <v>0.914223883561153</v>
      </c>
      <c r="X38" s="55">
        <f t="shared" si="10"/>
        <v>0.897610603050798</v>
      </c>
      <c r="Y38" s="55">
        <f t="shared" si="10"/>
        <v>0.909382626476594</v>
      </c>
      <c r="Z38" s="55">
        <f t="shared" si="10"/>
        <v>0.884411147900979</v>
      </c>
      <c r="AA38" s="55">
        <f t="shared" si="10"/>
        <v>0.913658325607183</v>
      </c>
      <c r="AB38" s="56">
        <f t="shared" si="10"/>
        <v>0.862861879524508</v>
      </c>
      <c r="AC38" s="55">
        <f t="shared" si="10"/>
        <v>0.813420541344611</v>
      </c>
      <c r="AD38" s="55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</row>
    <row r="39" spans="1:84">
      <c r="B39" s="57" t="s">
        <v>39</v>
      </c>
      <c r="D39" s="55">
        <f>D29/D30</f>
        <v>0.0954964044701472</v>
      </c>
      <c r="E39" s="72">
        <f>E29/E30</f>
        <v>0.0996833428952048</v>
      </c>
      <c r="F39" s="72">
        <f>F29/F30</f>
        <v>0.110530190585901</v>
      </c>
      <c r="G39" s="56">
        <f>G29/G30</f>
        <v>0.0993189975965561</v>
      </c>
      <c r="H39" s="56">
        <f>H29/H30</f>
        <v>0.121890766896853</v>
      </c>
      <c r="I39" s="28"/>
      <c r="J39" s="55">
        <f t="shared" ref="J39:AC39" si="11">J29/J30</f>
        <v>0.140649102561627</v>
      </c>
      <c r="K39" s="55">
        <f t="shared" si="11"/>
        <v>0.0855873610448167</v>
      </c>
      <c r="L39" s="55">
        <f t="shared" si="11"/>
        <v>0.0762240625674267</v>
      </c>
      <c r="M39" s="55">
        <f t="shared" si="11"/>
        <v>0.110820952727804</v>
      </c>
      <c r="N39" s="55">
        <f t="shared" si="11"/>
        <v>0.104740220502321</v>
      </c>
      <c r="O39" s="55">
        <f t="shared" si="11"/>
        <v>0.0939115175024246</v>
      </c>
      <c r="P39" s="55">
        <f t="shared" si="11"/>
        <v>0.0882841343585634</v>
      </c>
      <c r="Q39" s="55">
        <f t="shared" si="11"/>
        <v>0.124425159500912</v>
      </c>
      <c r="R39" s="55">
        <f t="shared" si="11"/>
        <v>0.134668769097547</v>
      </c>
      <c r="S39" s="55">
        <f t="shared" si="11"/>
        <v>0.101862791634332</v>
      </c>
      <c r="T39" s="55">
        <f t="shared" si="11"/>
        <v>0.0909644592594093</v>
      </c>
      <c r="U39" s="55">
        <f t="shared" si="11"/>
        <v>0.140959800838671</v>
      </c>
      <c r="V39" s="55">
        <f t="shared" si="11"/>
        <v>0.128855750363548</v>
      </c>
      <c r="W39" s="55">
        <f t="shared" si="11"/>
        <v>0.0857761164388467</v>
      </c>
      <c r="X39" s="55">
        <f t="shared" si="11"/>
        <v>0.102389396949202</v>
      </c>
      <c r="Y39" s="55">
        <f t="shared" si="11"/>
        <v>0.0906173735234059</v>
      </c>
      <c r="Z39" s="55">
        <f t="shared" si="11"/>
        <v>0.115588852099021</v>
      </c>
      <c r="AA39" s="55">
        <f t="shared" si="11"/>
        <v>0.0863416743928174</v>
      </c>
      <c r="AB39" s="56">
        <f t="shared" si="11"/>
        <v>0.137138120475492</v>
      </c>
      <c r="AC39" s="55">
        <f t="shared" si="11"/>
        <v>0.186579458655389</v>
      </c>
      <c r="AD39" s="55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</row>
    <row r="40" spans="1:84">
      <c r="E40" s="73"/>
      <c r="F40" s="73"/>
    </row>
    <row r="41" spans="1:84">
      <c r="B41" s="41" t="s">
        <v>43</v>
      </c>
      <c r="E41" s="73"/>
      <c r="F41" s="73"/>
    </row>
    <row r="42" spans="1:84">
      <c r="B42" s="45" t="s">
        <v>44</v>
      </c>
      <c r="D42" s="64">
        <f>ROUND(D28/D13,0)</f>
        <v>3269</v>
      </c>
      <c r="E42" s="74">
        <f>ROUND(E28/E13,0)</f>
        <v>3203</v>
      </c>
      <c r="F42" s="74">
        <f>ROUND(F28/F13,0)</f>
        <v>3323</v>
      </c>
      <c r="G42" s="65">
        <f>ROUND(G28/G13,0)</f>
        <v>3432</v>
      </c>
      <c r="H42" s="65">
        <f>ROUND(H28/H13,0)</f>
        <v>3134</v>
      </c>
      <c r="J42" s="64">
        <f t="shared" ref="J42:AC42" si="12">ROUND(J28/J13,0)</f>
        <v>3364</v>
      </c>
      <c r="K42" s="64">
        <f t="shared" si="12"/>
        <v>3325</v>
      </c>
      <c r="L42" s="64">
        <f t="shared" si="12"/>
        <v>3313</v>
      </c>
      <c r="M42" s="64">
        <f t="shared" si="12"/>
        <v>2983</v>
      </c>
      <c r="N42" s="64">
        <f t="shared" si="12"/>
        <v>3236</v>
      </c>
      <c r="O42" s="64">
        <f t="shared" si="12"/>
        <v>2970</v>
      </c>
      <c r="P42" s="64">
        <f t="shared" si="12"/>
        <v>3347</v>
      </c>
      <c r="Q42" s="64">
        <f t="shared" si="12"/>
        <v>3422</v>
      </c>
      <c r="R42" s="64">
        <f t="shared" si="12"/>
        <v>3013</v>
      </c>
      <c r="S42" s="64">
        <f t="shared" si="12"/>
        <v>3131</v>
      </c>
      <c r="T42" s="64">
        <f t="shared" si="12"/>
        <v>3554</v>
      </c>
      <c r="U42" s="64">
        <f t="shared" si="12"/>
        <v>3797</v>
      </c>
      <c r="V42" s="64">
        <f t="shared" si="12"/>
        <v>3857</v>
      </c>
      <c r="W42" s="64">
        <f t="shared" si="12"/>
        <v>3287</v>
      </c>
      <c r="X42" s="64">
        <f t="shared" si="12"/>
        <v>3557</v>
      </c>
      <c r="Y42" s="64">
        <f t="shared" si="12"/>
        <v>3198</v>
      </c>
      <c r="Z42" s="64">
        <f t="shared" si="12"/>
        <v>3661</v>
      </c>
      <c r="AA42" s="64">
        <f t="shared" si="12"/>
        <v>2822</v>
      </c>
      <c r="AB42" s="65">
        <f t="shared" si="12"/>
        <v>3222</v>
      </c>
      <c r="AC42" s="64">
        <f t="shared" si="12"/>
        <v>2975</v>
      </c>
      <c r="AD42" s="64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</row>
    <row r="43" spans="1:84">
      <c r="A43" s="30"/>
      <c r="B43" s="45" t="s">
        <v>45</v>
      </c>
      <c r="D43" s="64">
        <f>ROUND(D29/D13,0)</f>
        <v>345</v>
      </c>
      <c r="E43" s="74">
        <f>ROUND(E29/E13,0)</f>
        <v>355</v>
      </c>
      <c r="F43" s="74">
        <f>ROUND(F29/F13,0)</f>
        <v>413</v>
      </c>
      <c r="G43" s="65">
        <f>ROUND(G29/G13,0)</f>
        <v>378</v>
      </c>
      <c r="H43" s="65">
        <f>ROUND(H29/H13,0)</f>
        <v>435</v>
      </c>
      <c r="J43" s="64">
        <f>ROUND(J29/J13,0)-1</f>
        <v>550</v>
      </c>
      <c r="K43" s="64">
        <f>ROUND(K29/K13,0)</f>
        <v>311</v>
      </c>
      <c r="L43" s="64">
        <f>ROUND(L29/L13,0)+1</f>
        <v>274</v>
      </c>
      <c r="M43" s="64">
        <f>ROUND(M29/M13,0)-1</f>
        <v>371</v>
      </c>
      <c r="N43" s="64">
        <f>ROUND(N29/N13,0)</f>
        <v>379</v>
      </c>
      <c r="O43" s="64">
        <f>ROUND(O29/O13,0)-1</f>
        <v>307</v>
      </c>
      <c r="P43" s="64">
        <f t="shared" ref="P43:X43" si="13">ROUND(P29/P13,0)</f>
        <v>324</v>
      </c>
      <c r="Q43" s="64">
        <f t="shared" si="13"/>
        <v>486</v>
      </c>
      <c r="R43" s="64">
        <f t="shared" si="13"/>
        <v>469</v>
      </c>
      <c r="S43" s="64">
        <f t="shared" si="13"/>
        <v>355</v>
      </c>
      <c r="T43" s="64">
        <f t="shared" si="13"/>
        <v>356</v>
      </c>
      <c r="U43" s="64">
        <f t="shared" si="13"/>
        <v>623</v>
      </c>
      <c r="V43" s="64">
        <f t="shared" si="13"/>
        <v>571</v>
      </c>
      <c r="W43" s="64">
        <f t="shared" si="13"/>
        <v>308</v>
      </c>
      <c r="X43" s="64">
        <f t="shared" si="13"/>
        <v>406</v>
      </c>
      <c r="Y43" s="64">
        <f>ROUND(Y29/Y13,0)-1</f>
        <v>318</v>
      </c>
      <c r="Z43" s="64">
        <f>ROUND(Z29/Z13,0)</f>
        <v>479</v>
      </c>
      <c r="AA43" s="64">
        <f>ROUND(AA29/AA13,0)</f>
        <v>267</v>
      </c>
      <c r="AB43" s="65">
        <f>ROUND(AB29/AB13,0)</f>
        <v>512</v>
      </c>
      <c r="AC43" s="64">
        <f>ROUND(AC29/AC13,0)</f>
        <v>682</v>
      </c>
      <c r="AD43" s="64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</row>
    <row r="44" spans="1:84">
      <c r="A44" s="30"/>
      <c r="B44" s="45" t="s">
        <v>46</v>
      </c>
      <c r="D44" s="36">
        <f>ROUND(D30/D13,0)</f>
        <v>3614</v>
      </c>
      <c r="E44" s="75">
        <f>ROUND(E30/E13,0)</f>
        <v>3557</v>
      </c>
      <c r="F44" s="75">
        <f>ROUND(F30/F13,0)</f>
        <v>3736</v>
      </c>
      <c r="G44" s="36">
        <f>G43+G42</f>
        <v>3810</v>
      </c>
      <c r="H44" s="36">
        <f>H43+H42</f>
        <v>3569</v>
      </c>
      <c r="J44" s="36">
        <f t="shared" ref="J44:AC44" si="14">J43+J42</f>
        <v>3914</v>
      </c>
      <c r="K44" s="36">
        <f t="shared" si="14"/>
        <v>3636</v>
      </c>
      <c r="L44" s="36">
        <f t="shared" si="14"/>
        <v>3587</v>
      </c>
      <c r="M44" s="36">
        <f t="shared" si="14"/>
        <v>3354</v>
      </c>
      <c r="N44" s="36">
        <f t="shared" si="14"/>
        <v>3615</v>
      </c>
      <c r="O44" s="36">
        <f t="shared" si="14"/>
        <v>3277</v>
      </c>
      <c r="P44" s="36">
        <f t="shared" si="14"/>
        <v>3671</v>
      </c>
      <c r="Q44" s="36">
        <f t="shared" si="14"/>
        <v>3908</v>
      </c>
      <c r="R44" s="36">
        <f t="shared" si="14"/>
        <v>3482</v>
      </c>
      <c r="S44" s="36">
        <f t="shared" si="14"/>
        <v>3486</v>
      </c>
      <c r="T44" s="36">
        <f t="shared" si="14"/>
        <v>3910</v>
      </c>
      <c r="U44" s="36">
        <f t="shared" si="14"/>
        <v>4420</v>
      </c>
      <c r="V44" s="36">
        <f t="shared" si="14"/>
        <v>4428</v>
      </c>
      <c r="W44" s="36">
        <f t="shared" si="14"/>
        <v>3595</v>
      </c>
      <c r="X44" s="36">
        <f t="shared" si="14"/>
        <v>3963</v>
      </c>
      <c r="Y44" s="36">
        <f t="shared" si="14"/>
        <v>3516</v>
      </c>
      <c r="Z44" s="36">
        <f t="shared" si="14"/>
        <v>4140</v>
      </c>
      <c r="AA44" s="36">
        <f t="shared" si="14"/>
        <v>3089</v>
      </c>
      <c r="AB44" s="36">
        <f t="shared" si="14"/>
        <v>3734</v>
      </c>
      <c r="AC44" s="36">
        <f t="shared" si="14"/>
        <v>3657</v>
      </c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</row>
    <row r="45" s="27" customFormat="1" spans="1:84">
      <c r="A45" s="66"/>
      <c r="B45" s="49"/>
      <c r="D45" s="76"/>
      <c r="E45" s="67"/>
      <c r="F45" s="67"/>
      <c r="G45" s="68"/>
      <c r="H45" s="68"/>
      <c r="I45" s="69"/>
      <c r="J45" s="76"/>
      <c r="K45" s="76"/>
      <c r="L45" s="76"/>
      <c r="M45" s="76"/>
      <c r="N45" s="76"/>
      <c r="O45" s="67"/>
      <c r="P45" s="67"/>
      <c r="Q45" s="67"/>
      <c r="R45" s="67"/>
      <c r="S45" s="70"/>
      <c r="T45" s="70"/>
      <c r="U45" s="70"/>
      <c r="V45" s="70"/>
      <c r="W45" s="70"/>
      <c r="X45" s="70"/>
      <c r="Y45" s="70"/>
      <c r="Z45" s="70"/>
      <c r="AA45" s="70"/>
      <c r="AB45" s="68"/>
      <c r="AC45" s="70"/>
      <c r="AD45" s="70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CF45" s="71"/>
    </row>
    <row r="46" spans="1:84">
      <c r="A46" s="30"/>
      <c r="B46" s="54" t="s">
        <v>47</v>
      </c>
      <c r="D46" s="55"/>
      <c r="E46" s="72"/>
      <c r="F46" s="72"/>
      <c r="G46" s="56"/>
      <c r="H46" s="56"/>
      <c r="I46" s="2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55"/>
      <c r="AD46" s="55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</row>
    <row r="47" spans="1:84">
      <c r="A47" s="30"/>
      <c r="B47" s="57" t="s">
        <v>44</v>
      </c>
      <c r="D47" s="55">
        <f>D42/E42-1</f>
        <v>0.0206056821729628</v>
      </c>
      <c r="E47" s="72">
        <f>E42/F42-1</f>
        <v>-0.036111947035811</v>
      </c>
      <c r="F47" s="72">
        <f>F42/G42-1</f>
        <v>-0.0317599067599068</v>
      </c>
      <c r="G47" s="56">
        <f>G42/H42-1</f>
        <v>0.0950861518825781</v>
      </c>
      <c r="H47" s="56"/>
      <c r="I47" s="28"/>
      <c r="J47" s="55">
        <f t="shared" ref="J47:Y47" si="15">J42/N42-1</f>
        <v>0.0395550061804697</v>
      </c>
      <c r="K47" s="55">
        <f t="shared" si="15"/>
        <v>0.11952861952862</v>
      </c>
      <c r="L47" s="55">
        <f t="shared" si="15"/>
        <v>-0.0101583507618763</v>
      </c>
      <c r="M47" s="55">
        <f t="shared" si="15"/>
        <v>-0.128287551139684</v>
      </c>
      <c r="N47" s="55">
        <f t="shared" si="15"/>
        <v>0.0740126120146034</v>
      </c>
      <c r="O47" s="55">
        <f t="shared" si="15"/>
        <v>-0.051421271159374</v>
      </c>
      <c r="P47" s="55">
        <f t="shared" si="15"/>
        <v>-0.058244231851435</v>
      </c>
      <c r="Q47" s="55">
        <f t="shared" si="15"/>
        <v>-0.0987621806689492</v>
      </c>
      <c r="R47" s="55">
        <f t="shared" si="15"/>
        <v>-0.218822919367384</v>
      </c>
      <c r="S47" s="55">
        <f t="shared" si="15"/>
        <v>-0.0474596896866444</v>
      </c>
      <c r="T47" s="55">
        <f t="shared" si="15"/>
        <v>-0.000843407365757609</v>
      </c>
      <c r="U47" s="55">
        <f t="shared" si="15"/>
        <v>0.187304565353346</v>
      </c>
      <c r="V47" s="55">
        <f t="shared" si="15"/>
        <v>0.0535372848948374</v>
      </c>
      <c r="W47" s="55">
        <f t="shared" si="15"/>
        <v>0.164776754075124</v>
      </c>
      <c r="X47" s="55">
        <f t="shared" si="15"/>
        <v>0.103972687771571</v>
      </c>
      <c r="Y47" s="55">
        <f t="shared" si="15"/>
        <v>0.0749579831932774</v>
      </c>
      <c r="Z47" s="55"/>
      <c r="AA47" s="55"/>
      <c r="AB47" s="56"/>
      <c r="AC47" s="55"/>
      <c r="AD47" s="55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</row>
    <row r="48" spans="1:84">
      <c r="A48" s="30"/>
      <c r="B48" s="57" t="s">
        <v>45</v>
      </c>
      <c r="D48" s="55">
        <f>D43/E43-1</f>
        <v>-0.028169014084507</v>
      </c>
      <c r="E48" s="72">
        <f>E43/F43-1</f>
        <v>-0.14043583535109</v>
      </c>
      <c r="F48" s="72">
        <f>F43/G43-1</f>
        <v>0.0925925925925926</v>
      </c>
      <c r="G48" s="56">
        <f>G43/H43-1</f>
        <v>-0.131034482758621</v>
      </c>
      <c r="H48" s="56"/>
      <c r="I48" s="28"/>
      <c r="J48" s="55">
        <f t="shared" ref="J48:Y48" si="16">J43/N43-1</f>
        <v>0.451187335092348</v>
      </c>
      <c r="K48" s="55">
        <f t="shared" si="16"/>
        <v>0.0130293159609121</v>
      </c>
      <c r="L48" s="55">
        <f t="shared" si="16"/>
        <v>-0.154320987654321</v>
      </c>
      <c r="M48" s="55">
        <f t="shared" si="16"/>
        <v>-0.236625514403292</v>
      </c>
      <c r="N48" s="55">
        <f t="shared" si="16"/>
        <v>-0.191897654584222</v>
      </c>
      <c r="O48" s="55">
        <f t="shared" si="16"/>
        <v>-0.135211267605634</v>
      </c>
      <c r="P48" s="55">
        <f t="shared" si="16"/>
        <v>-0.0898876404494382</v>
      </c>
      <c r="Q48" s="55">
        <f t="shared" si="16"/>
        <v>-0.219903691813804</v>
      </c>
      <c r="R48" s="55">
        <f t="shared" si="16"/>
        <v>-0.178633975481611</v>
      </c>
      <c r="S48" s="55">
        <f t="shared" si="16"/>
        <v>0.152597402597403</v>
      </c>
      <c r="T48" s="55">
        <f t="shared" si="16"/>
        <v>-0.123152709359606</v>
      </c>
      <c r="U48" s="55">
        <f t="shared" si="16"/>
        <v>0.959119496855346</v>
      </c>
      <c r="V48" s="55">
        <f t="shared" si="16"/>
        <v>0.192066805845512</v>
      </c>
      <c r="W48" s="55">
        <f t="shared" si="16"/>
        <v>0.153558052434457</v>
      </c>
      <c r="X48" s="55">
        <f t="shared" si="16"/>
        <v>-0.20703125</v>
      </c>
      <c r="Y48" s="55">
        <f t="shared" si="16"/>
        <v>-0.533724340175953</v>
      </c>
      <c r="Z48" s="55"/>
      <c r="AA48" s="55"/>
      <c r="AB48" s="56"/>
      <c r="AC48" s="55"/>
      <c r="AD48" s="55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</row>
    <row r="49" spans="1:84">
      <c r="A49" s="30"/>
      <c r="B49" s="57" t="s">
        <v>46</v>
      </c>
      <c r="D49" s="55">
        <f>D44/E44-1</f>
        <v>0.0160247399493956</v>
      </c>
      <c r="E49" s="72">
        <f>E44/F44-1</f>
        <v>-0.0479122055674518</v>
      </c>
      <c r="F49" s="72">
        <f>F44/G44-1</f>
        <v>-0.0194225721784776</v>
      </c>
      <c r="G49" s="56">
        <f>G44/H44-1</f>
        <v>0.0675259176239844</v>
      </c>
      <c r="H49" s="56"/>
      <c r="I49" s="28"/>
      <c r="J49" s="55">
        <f t="shared" ref="J49:Y49" si="17">J44/N44-1</f>
        <v>0.0827109266943291</v>
      </c>
      <c r="K49" s="55">
        <f t="shared" si="17"/>
        <v>0.109551418980775</v>
      </c>
      <c r="L49" s="55">
        <f t="shared" si="17"/>
        <v>-0.0228820484881503</v>
      </c>
      <c r="M49" s="55">
        <f t="shared" si="17"/>
        <v>-0.141760491299898</v>
      </c>
      <c r="N49" s="55">
        <f t="shared" si="17"/>
        <v>0.0381964388282596</v>
      </c>
      <c r="O49" s="55">
        <f t="shared" si="17"/>
        <v>-0.0599541021227769</v>
      </c>
      <c r="P49" s="55">
        <f t="shared" si="17"/>
        <v>-0.0611253196930946</v>
      </c>
      <c r="Q49" s="55">
        <f t="shared" si="17"/>
        <v>-0.115837104072398</v>
      </c>
      <c r="R49" s="55">
        <f t="shared" si="17"/>
        <v>-0.213640469738031</v>
      </c>
      <c r="S49" s="55">
        <f t="shared" si="17"/>
        <v>-0.0303198887343533</v>
      </c>
      <c r="T49" s="55">
        <f t="shared" si="17"/>
        <v>-0.013373706787787</v>
      </c>
      <c r="U49" s="55">
        <f t="shared" si="17"/>
        <v>0.257110352673493</v>
      </c>
      <c r="V49" s="55">
        <f t="shared" si="17"/>
        <v>0.0695652173913044</v>
      </c>
      <c r="W49" s="55">
        <f t="shared" si="17"/>
        <v>0.163807057300097</v>
      </c>
      <c r="X49" s="55">
        <f t="shared" si="17"/>
        <v>0.0613283342260311</v>
      </c>
      <c r="Y49" s="55">
        <f t="shared" si="17"/>
        <v>-0.0385561936013126</v>
      </c>
      <c r="Z49" s="55"/>
      <c r="AA49" s="55"/>
      <c r="AB49" s="56"/>
      <c r="AC49" s="55"/>
      <c r="AD49" s="55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</row>
    <row r="50" spans="1:84">
      <c r="A50" s="30"/>
      <c r="D50" s="33"/>
      <c r="E50" s="77"/>
      <c r="F50" s="77"/>
      <c r="G50" s="34"/>
      <c r="H50" s="34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4"/>
      <c r="AC50" s="33"/>
      <c r="AD50" s="33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</row>
    <row r="51" spans="1:84">
      <c r="A51" s="30"/>
      <c r="B51" s="41" t="s">
        <v>48</v>
      </c>
    </row>
    <row r="52" spans="1:84">
      <c r="A52" s="30"/>
      <c r="B52" s="45" t="s">
        <v>49</v>
      </c>
      <c r="D52" s="36">
        <f>L52+M52+K52+J52</f>
        <v>3629981958</v>
      </c>
      <c r="E52" s="47">
        <f>SUM(N52:Q52)</f>
        <v>2563631667</v>
      </c>
      <c r="F52" s="47">
        <f>SUM(T52,U52,S52,R52)</f>
        <v>2010024041</v>
      </c>
      <c r="G52" s="47">
        <f>SUM(V52:Y52)</f>
        <v>2360172061</v>
      </c>
      <c r="H52" s="36">
        <f>SUM(Z52:AC52)</f>
        <v>2923864629</v>
      </c>
      <c r="J52" s="36">
        <v>544782059</v>
      </c>
      <c r="K52" s="36">
        <v>1481923410</v>
      </c>
      <c r="L52" s="36">
        <v>1056847728</v>
      </c>
      <c r="M52" s="36">
        <v>546428761</v>
      </c>
      <c r="N52" s="36">
        <v>646193753.999999</v>
      </c>
      <c r="O52" s="36">
        <v>797460754.999999</v>
      </c>
      <c r="P52" s="36">
        <v>727061665</v>
      </c>
      <c r="Q52" s="36">
        <v>392915493</v>
      </c>
      <c r="R52" s="36">
        <v>355239800</v>
      </c>
      <c r="S52" s="36">
        <v>710943397</v>
      </c>
      <c r="T52" s="36">
        <v>638756294</v>
      </c>
      <c r="U52" s="36">
        <v>305084550</v>
      </c>
      <c r="V52" s="36">
        <v>446685199</v>
      </c>
      <c r="W52" s="36">
        <v>859232260</v>
      </c>
      <c r="X52" s="36">
        <v>596599169</v>
      </c>
      <c r="Y52" s="36">
        <v>457655433</v>
      </c>
      <c r="Z52" s="36">
        <f>Z54-Z53</f>
        <v>682674285</v>
      </c>
      <c r="AA52" s="36">
        <f>AA54-AA53</f>
        <v>1077328310</v>
      </c>
      <c r="AB52" s="36">
        <f>AB54-AB53</f>
        <v>757539099</v>
      </c>
      <c r="AC52" s="36">
        <f>AC54-AC53</f>
        <v>406322935</v>
      </c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</row>
    <row r="53" spans="1:84">
      <c r="B53" s="45" t="s">
        <v>50</v>
      </c>
      <c r="D53" s="64">
        <f>L53+M53+K53+J53</f>
        <v>266497874</v>
      </c>
      <c r="E53" s="47">
        <f>SUM(N53:Q53)</f>
        <v>396876305</v>
      </c>
      <c r="F53" s="47">
        <f>SUM(T53,U53,S53,R53)</f>
        <v>348634327</v>
      </c>
      <c r="G53" s="47">
        <f>SUM(V53:Y53)</f>
        <v>493723362</v>
      </c>
      <c r="H53" s="65">
        <f>SUM(Z53:AC53)</f>
        <v>329123883</v>
      </c>
      <c r="J53" s="64">
        <v>36351831</v>
      </c>
      <c r="K53" s="64">
        <v>67021069</v>
      </c>
      <c r="L53" s="64">
        <v>103143893</v>
      </c>
      <c r="M53" s="64">
        <v>59981081</v>
      </c>
      <c r="N53" s="64">
        <v>87184863</v>
      </c>
      <c r="O53" s="64">
        <v>130280321</v>
      </c>
      <c r="P53" s="64">
        <v>130393719</v>
      </c>
      <c r="Q53" s="64">
        <v>49017402</v>
      </c>
      <c r="R53" s="64">
        <v>58983698</v>
      </c>
      <c r="S53" s="64">
        <v>121650120</v>
      </c>
      <c r="T53" s="64">
        <v>114662547</v>
      </c>
      <c r="U53" s="64">
        <v>53337962</v>
      </c>
      <c r="V53" s="64">
        <v>86691330</v>
      </c>
      <c r="W53" s="64">
        <v>195076617</v>
      </c>
      <c r="X53" s="64">
        <v>146281242</v>
      </c>
      <c r="Y53" s="64">
        <v>65674173</v>
      </c>
      <c r="Z53" s="64">
        <v>189407502</v>
      </c>
      <c r="AA53" s="64">
        <v>43179155</v>
      </c>
      <c r="AB53" s="65">
        <v>57645356</v>
      </c>
      <c r="AC53" s="64">
        <v>38891870</v>
      </c>
      <c r="AD53" s="64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</row>
    <row r="54" spans="1:84">
      <c r="B54" s="45" t="s">
        <v>51</v>
      </c>
      <c r="D54" s="36">
        <f>L54+M54+K54+J54</f>
        <v>3896479832</v>
      </c>
      <c r="E54" s="47">
        <f>SUM(N54:Q54)</f>
        <v>2960507972</v>
      </c>
      <c r="F54" s="47">
        <f>SUM(T54,U54,S54,R54)</f>
        <v>2358658368</v>
      </c>
      <c r="G54" s="47">
        <f>SUM(V54:Y54)</f>
        <v>2853895423</v>
      </c>
      <c r="H54" s="36">
        <f>SUM(Z54:AC54)</f>
        <v>3252988512</v>
      </c>
      <c r="J54" s="36">
        <f t="shared" ref="J54:Y54" si="18">J52+J53</f>
        <v>581133890</v>
      </c>
      <c r="K54" s="36">
        <f t="shared" si="18"/>
        <v>1548944479</v>
      </c>
      <c r="L54" s="36">
        <f t="shared" si="18"/>
        <v>1159991621</v>
      </c>
      <c r="M54" s="36">
        <f t="shared" si="18"/>
        <v>606409842</v>
      </c>
      <c r="N54" s="36">
        <f t="shared" si="18"/>
        <v>733378616.999999</v>
      </c>
      <c r="O54" s="36">
        <f t="shared" si="18"/>
        <v>927741075.999999</v>
      </c>
      <c r="P54" s="36">
        <f t="shared" si="18"/>
        <v>857455384</v>
      </c>
      <c r="Q54" s="36">
        <f t="shared" si="18"/>
        <v>441932895</v>
      </c>
      <c r="R54" s="36">
        <f t="shared" si="18"/>
        <v>414223498</v>
      </c>
      <c r="S54" s="36">
        <f t="shared" si="18"/>
        <v>832593517</v>
      </c>
      <c r="T54" s="36">
        <f t="shared" si="18"/>
        <v>753418841</v>
      </c>
      <c r="U54" s="36">
        <f t="shared" si="18"/>
        <v>358422512</v>
      </c>
      <c r="V54" s="36">
        <f t="shared" si="18"/>
        <v>533376529</v>
      </c>
      <c r="W54" s="36">
        <f t="shared" si="18"/>
        <v>1054308877</v>
      </c>
      <c r="X54" s="36">
        <f t="shared" si="18"/>
        <v>742880411</v>
      </c>
      <c r="Y54" s="36">
        <f t="shared" si="18"/>
        <v>523329606</v>
      </c>
      <c r="Z54" s="36">
        <f>Z28</f>
        <v>872081787</v>
      </c>
      <c r="AA54" s="36">
        <f>AA28</f>
        <v>1120507465</v>
      </c>
      <c r="AB54" s="36">
        <f>AB28</f>
        <v>815184455</v>
      </c>
      <c r="AC54" s="36">
        <f>AC28</f>
        <v>445214805</v>
      </c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</row>
    <row r="55" s="27" customFormat="1" spans="1:84">
      <c r="A55" s="66"/>
      <c r="B55" s="49"/>
      <c r="D55" s="67"/>
      <c r="E55" s="67"/>
      <c r="F55" s="67"/>
      <c r="G55" s="68"/>
      <c r="H55" s="68"/>
      <c r="I55" s="69"/>
      <c r="J55" s="67"/>
      <c r="K55" s="67"/>
      <c r="L55" s="67"/>
      <c r="M55" s="67"/>
      <c r="N55" s="67"/>
      <c r="O55" s="67"/>
      <c r="P55" s="67"/>
      <c r="Q55" s="67"/>
      <c r="R55" s="67"/>
      <c r="S55" s="70"/>
      <c r="T55" s="70"/>
      <c r="U55" s="70"/>
      <c r="V55" s="70"/>
      <c r="W55" s="70"/>
      <c r="X55" s="70"/>
      <c r="Y55" s="70"/>
      <c r="Z55" s="70"/>
      <c r="AA55" s="70"/>
      <c r="AB55" s="68"/>
      <c r="AC55" s="70"/>
      <c r="AD55" s="70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CF55" s="71"/>
    </row>
    <row r="56" spans="1:84">
      <c r="B56" s="54" t="s">
        <v>52</v>
      </c>
      <c r="D56" s="36"/>
      <c r="E56" s="75"/>
      <c r="F56" s="75"/>
      <c r="G56" s="36"/>
      <c r="H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</row>
    <row r="57" spans="1:84">
      <c r="B57" s="57" t="s">
        <v>49</v>
      </c>
      <c r="D57" s="55">
        <f>D52/E52-1</f>
        <v>0.415953003204966</v>
      </c>
      <c r="E57" s="72">
        <f>E52/SUM(F52)-1</f>
        <v>0.275423385346463</v>
      </c>
      <c r="F57" s="72">
        <f>F52/SUM(G52)-1</f>
        <v>-0.14835698879159</v>
      </c>
      <c r="G57" s="56">
        <f>G52/SUM(H52)-1</f>
        <v>-0.19279024152113</v>
      </c>
      <c r="H57" s="56"/>
      <c r="J57" s="55">
        <f t="shared" ref="J57:Y57" si="19">J52/N52-1</f>
        <v>-0.156936978069273</v>
      </c>
      <c r="K57" s="55">
        <f t="shared" si="19"/>
        <v>0.858302619543957</v>
      </c>
      <c r="L57" s="55">
        <f t="shared" si="19"/>
        <v>0.453587472528895</v>
      </c>
      <c r="M57" s="55">
        <f t="shared" si="19"/>
        <v>0.390703015622751</v>
      </c>
      <c r="N57" s="55">
        <f t="shared" si="19"/>
        <v>0.819035350205689</v>
      </c>
      <c r="O57" s="55">
        <f t="shared" si="19"/>
        <v>0.121693735907922</v>
      </c>
      <c r="P57" s="55">
        <f t="shared" si="19"/>
        <v>0.138245793942815</v>
      </c>
      <c r="Q57" s="55">
        <f t="shared" si="19"/>
        <v>0.287890497896403</v>
      </c>
      <c r="R57" s="55">
        <f t="shared" si="19"/>
        <v>-0.2047200113295</v>
      </c>
      <c r="S57" s="55">
        <f t="shared" si="19"/>
        <v>-0.172582978902584</v>
      </c>
      <c r="T57" s="55">
        <f t="shared" si="19"/>
        <v>0.0706623930949526</v>
      </c>
      <c r="U57" s="55">
        <f t="shared" si="19"/>
        <v>-0.333375006606772</v>
      </c>
      <c r="V57" s="55">
        <f t="shared" si="19"/>
        <v>-0.345683279984686</v>
      </c>
      <c r="W57" s="55">
        <f t="shared" si="19"/>
        <v>-0.202441584404294</v>
      </c>
      <c r="X57" s="55">
        <f t="shared" si="19"/>
        <v>-0.212450987958841</v>
      </c>
      <c r="Y57" s="55">
        <f t="shared" si="19"/>
        <v>0.126334237076723</v>
      </c>
      <c r="Z57" s="55"/>
      <c r="AA57" s="55"/>
      <c r="AB57" s="56"/>
      <c r="AC57" s="55"/>
      <c r="AD57" s="55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</row>
    <row r="58" s="28" customFormat="1" spans="1:84">
      <c r="A58" s="78"/>
      <c r="B58" s="57" t="s">
        <v>50</v>
      </c>
      <c r="D58" s="55">
        <f>D53/E53-1</f>
        <v>-0.328511501839345</v>
      </c>
      <c r="E58" s="72">
        <f>E53/SUM(F53)-1</f>
        <v>0.138374148108485</v>
      </c>
      <c r="F58" s="72">
        <f>F53/SUM(G53)-1</f>
        <v>-0.2938670643663</v>
      </c>
      <c r="G58" s="56">
        <f>G53/SUM(H53)-1</f>
        <v>0.500114052798776</v>
      </c>
      <c r="H58" s="56"/>
      <c r="J58" s="55">
        <f t="shared" ref="J58:Y58" si="20">J53/N53-1</f>
        <v>-0.583048825803626</v>
      </c>
      <c r="K58" s="55">
        <f t="shared" si="20"/>
        <v>-0.48556260465462</v>
      </c>
      <c r="L58" s="55">
        <f t="shared" si="20"/>
        <v>-0.208981124313204</v>
      </c>
      <c r="M58" s="55">
        <f t="shared" si="20"/>
        <v>0.223669116531309</v>
      </c>
      <c r="N58" s="55">
        <f t="shared" si="20"/>
        <v>0.478117953879392</v>
      </c>
      <c r="O58" s="55">
        <f t="shared" si="20"/>
        <v>0.0709428071258786</v>
      </c>
      <c r="P58" s="55">
        <f t="shared" si="20"/>
        <v>0.137195382551549</v>
      </c>
      <c r="Q58" s="55">
        <f t="shared" si="20"/>
        <v>-0.0810034699113551</v>
      </c>
      <c r="R58" s="55">
        <f t="shared" si="20"/>
        <v>-0.319612491814349</v>
      </c>
      <c r="S58" s="55">
        <f t="shared" si="20"/>
        <v>-0.376398248694255</v>
      </c>
      <c r="T58" s="55">
        <f t="shared" si="20"/>
        <v>-0.216150031047727</v>
      </c>
      <c r="U58" s="55">
        <f t="shared" si="20"/>
        <v>-0.187839609339276</v>
      </c>
      <c r="V58" s="55">
        <f t="shared" si="20"/>
        <v>-0.542302553570449</v>
      </c>
      <c r="W58" s="55">
        <f t="shared" si="20"/>
        <v>3.51784239409039</v>
      </c>
      <c r="X58" s="55">
        <f t="shared" si="20"/>
        <v>1.53760670677444</v>
      </c>
      <c r="Y58" s="55">
        <f t="shared" si="20"/>
        <v>0.688635002636798</v>
      </c>
      <c r="Z58" s="55"/>
      <c r="AA58" s="55"/>
      <c r="AB58" s="56"/>
      <c r="AC58" s="55"/>
      <c r="AD58" s="55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CF58" s="79"/>
    </row>
    <row r="59" spans="1:84">
      <c r="B59" s="45"/>
      <c r="D59" s="36"/>
      <c r="E59" s="75"/>
      <c r="F59" s="75"/>
      <c r="G59" s="36"/>
      <c r="H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</row>
    <row r="60" spans="1:84">
      <c r="B60" s="54" t="s">
        <v>53</v>
      </c>
      <c r="D60" s="36"/>
      <c r="E60" s="75"/>
      <c r="F60" s="75"/>
      <c r="G60" s="36"/>
      <c r="H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</row>
    <row r="61" spans="1:84">
      <c r="B61" s="57" t="s">
        <v>49</v>
      </c>
      <c r="D61" s="55">
        <f>D52/D54</f>
        <v>0.931605478408646</v>
      </c>
      <c r="E61" s="72">
        <f>E52/E54</f>
        <v>0.865943173011662</v>
      </c>
      <c r="F61" s="72">
        <f>F52/F54</f>
        <v>0.852189561773789</v>
      </c>
      <c r="G61" s="56">
        <f>G52/G54</f>
        <v>0.827000191380173</v>
      </c>
      <c r="H61" s="56">
        <f>H52/H54</f>
        <v>0.898824148383589</v>
      </c>
      <c r="I61" s="28"/>
      <c r="J61" s="55">
        <f t="shared" ref="J61:AC61" si="21">J52/J54</f>
        <v>0.937446719894446</v>
      </c>
      <c r="K61" s="55">
        <f t="shared" si="21"/>
        <v>0.956731135357887</v>
      </c>
      <c r="L61" s="55">
        <f t="shared" si="21"/>
        <v>0.911082208584333</v>
      </c>
      <c r="M61" s="55">
        <f t="shared" si="21"/>
        <v>0.901088213208782</v>
      </c>
      <c r="N61" s="55">
        <f t="shared" si="21"/>
        <v>0.881118891417037</v>
      </c>
      <c r="O61" s="55">
        <f t="shared" si="21"/>
        <v>0.859572541983686</v>
      </c>
      <c r="P61" s="55">
        <f t="shared" si="21"/>
        <v>0.84792944165594</v>
      </c>
      <c r="Q61" s="55">
        <f t="shared" si="21"/>
        <v>0.889084061054111</v>
      </c>
      <c r="R61" s="55">
        <f t="shared" si="21"/>
        <v>0.857604171939082</v>
      </c>
      <c r="S61" s="55">
        <f t="shared" si="21"/>
        <v>0.853890142649285</v>
      </c>
      <c r="T61" s="55">
        <f t="shared" si="21"/>
        <v>0.847810353603833</v>
      </c>
      <c r="U61" s="55">
        <f t="shared" si="21"/>
        <v>0.851186908706225</v>
      </c>
      <c r="V61" s="55">
        <f t="shared" si="21"/>
        <v>0.83746692010889</v>
      </c>
      <c r="W61" s="55">
        <f t="shared" si="21"/>
        <v>0.814972043529517</v>
      </c>
      <c r="X61" s="55">
        <f t="shared" si="21"/>
        <v>0.803089111202853</v>
      </c>
      <c r="Y61" s="55">
        <f t="shared" si="21"/>
        <v>0.874507055884012</v>
      </c>
      <c r="Z61" s="55">
        <f t="shared" si="21"/>
        <v>0.782809932711047</v>
      </c>
      <c r="AA61" s="55">
        <f t="shared" si="21"/>
        <v>0.96146464316505</v>
      </c>
      <c r="AB61" s="56">
        <f t="shared" si="21"/>
        <v>0.929285506309121</v>
      </c>
      <c r="AC61" s="55">
        <f t="shared" si="21"/>
        <v>0.912644706413121</v>
      </c>
      <c r="AD61" s="55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</row>
    <row r="62" spans="1:84">
      <c r="B62" s="57" t="s">
        <v>50</v>
      </c>
      <c r="D62" s="55">
        <f>D53/D54</f>
        <v>0.0683945215913541</v>
      </c>
      <c r="E62" s="72">
        <f>E53/E54</f>
        <v>0.134056826988338</v>
      </c>
      <c r="F62" s="72">
        <f>F53/F54</f>
        <v>0.147810438226211</v>
      </c>
      <c r="G62" s="56">
        <f>G53/G54</f>
        <v>0.172999808619827</v>
      </c>
      <c r="H62" s="56">
        <f>H53/H54</f>
        <v>0.101175851616411</v>
      </c>
      <c r="I62" s="28"/>
      <c r="J62" s="55">
        <f t="shared" ref="J62:AC62" si="22">J53/J54</f>
        <v>0.0625532801055536</v>
      </c>
      <c r="K62" s="55">
        <f t="shared" si="22"/>
        <v>0.0432688646421135</v>
      </c>
      <c r="L62" s="55">
        <f t="shared" si="22"/>
        <v>0.0889177914156675</v>
      </c>
      <c r="M62" s="55">
        <f t="shared" si="22"/>
        <v>0.0989117867912177</v>
      </c>
      <c r="N62" s="55">
        <f t="shared" si="22"/>
        <v>0.118881108582963</v>
      </c>
      <c r="O62" s="55">
        <f t="shared" si="22"/>
        <v>0.140427458016314</v>
      </c>
      <c r="P62" s="55">
        <f t="shared" si="22"/>
        <v>0.15207055834406</v>
      </c>
      <c r="Q62" s="55">
        <f t="shared" si="22"/>
        <v>0.110915938945889</v>
      </c>
      <c r="R62" s="55">
        <f t="shared" si="22"/>
        <v>0.142395828060918</v>
      </c>
      <c r="S62" s="55">
        <f t="shared" si="22"/>
        <v>0.146109857350715</v>
      </c>
      <c r="T62" s="55">
        <f t="shared" si="22"/>
        <v>0.152189646396167</v>
      </c>
      <c r="U62" s="55">
        <f t="shared" si="22"/>
        <v>0.148813091293775</v>
      </c>
      <c r="V62" s="55">
        <f t="shared" si="22"/>
        <v>0.16253307989111</v>
      </c>
      <c r="W62" s="55">
        <f t="shared" si="22"/>
        <v>0.185027956470483</v>
      </c>
      <c r="X62" s="55">
        <f t="shared" si="22"/>
        <v>0.196910888797147</v>
      </c>
      <c r="Y62" s="55">
        <f t="shared" si="22"/>
        <v>0.125492944115988</v>
      </c>
      <c r="Z62" s="55">
        <f t="shared" si="22"/>
        <v>0.217190067288953</v>
      </c>
      <c r="AA62" s="55">
        <f t="shared" si="22"/>
        <v>0.0385353568349498</v>
      </c>
      <c r="AB62" s="56">
        <f t="shared" si="22"/>
        <v>0.0707144936908788</v>
      </c>
      <c r="AC62" s="55">
        <f t="shared" si="22"/>
        <v>0.0873552935868788</v>
      </c>
      <c r="AD62" s="55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</row>
    <row r="63" spans="1:84">
      <c r="B63" s="45"/>
      <c r="D63" s="36"/>
      <c r="E63" s="75"/>
      <c r="F63" s="75"/>
      <c r="G63" s="36"/>
      <c r="H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</row>
    <row r="64" spans="1:84">
      <c r="B64" s="41" t="s">
        <v>54</v>
      </c>
      <c r="D64" s="36"/>
      <c r="E64" s="75"/>
      <c r="F64" s="75"/>
      <c r="G64" s="36"/>
      <c r="H64" s="36"/>
      <c r="J64" s="80">
        <f>J65/K65-1</f>
        <v>0.045080718854706</v>
      </c>
      <c r="K64" s="80">
        <f>J65/N65-1</f>
        <v>-0.0318848758465011</v>
      </c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</row>
    <row r="65" spans="1:84">
      <c r="B65" s="45" t="s">
        <v>55</v>
      </c>
      <c r="D65" s="81">
        <f>ROUND(D52/D11,0)</f>
        <v>3264</v>
      </c>
      <c r="E65" s="82">
        <f>ROUND(E52/E11,0)</f>
        <v>3377</v>
      </c>
      <c r="F65" s="82">
        <f>ROUND(F52/F11,0)</f>
        <v>3344</v>
      </c>
      <c r="G65" s="81">
        <f>ROUND(G52/G11,0)</f>
        <v>3322</v>
      </c>
      <c r="H65" s="81">
        <f>ROUND(H52/H11,0)</f>
        <v>2959</v>
      </c>
      <c r="J65" s="81">
        <f t="shared" ref="J65:AC65" si="23">ROUND(J52/J11,0)</f>
        <v>3431</v>
      </c>
      <c r="K65" s="81">
        <f t="shared" si="23"/>
        <v>3283</v>
      </c>
      <c r="L65" s="81">
        <f t="shared" si="23"/>
        <v>3316</v>
      </c>
      <c r="M65" s="81">
        <f t="shared" si="23"/>
        <v>2985</v>
      </c>
      <c r="N65" s="81">
        <f t="shared" si="23"/>
        <v>3544</v>
      </c>
      <c r="O65" s="81">
        <f t="shared" si="23"/>
        <v>3078</v>
      </c>
      <c r="P65" s="81">
        <f t="shared" si="23"/>
        <v>3503</v>
      </c>
      <c r="Q65" s="81">
        <f t="shared" si="23"/>
        <v>3568</v>
      </c>
      <c r="R65" s="81">
        <f t="shared" si="23"/>
        <v>3216</v>
      </c>
      <c r="S65" s="81">
        <f t="shared" si="23"/>
        <v>3085</v>
      </c>
      <c r="T65" s="81">
        <f t="shared" si="23"/>
        <v>3577</v>
      </c>
      <c r="U65" s="81">
        <f t="shared" si="23"/>
        <v>3743</v>
      </c>
      <c r="V65" s="81">
        <f t="shared" si="23"/>
        <v>3783</v>
      </c>
      <c r="W65" s="81">
        <f t="shared" si="23"/>
        <v>3265</v>
      </c>
      <c r="X65" s="81">
        <f t="shared" si="23"/>
        <v>3309</v>
      </c>
      <c r="Y65" s="81">
        <f t="shared" si="23"/>
        <v>3072</v>
      </c>
      <c r="Z65" s="81">
        <f t="shared" si="23"/>
        <v>3326</v>
      </c>
      <c r="AA65" s="81">
        <f t="shared" si="23"/>
        <v>2748</v>
      </c>
      <c r="AB65" s="81">
        <f t="shared" si="23"/>
        <v>3079</v>
      </c>
      <c r="AC65" s="81">
        <f t="shared" si="23"/>
        <v>2809</v>
      </c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</row>
    <row r="66" spans="1:84">
      <c r="B66" s="45" t="s">
        <v>56</v>
      </c>
      <c r="D66" s="81">
        <f>ROUND(D53/D12,0)</f>
        <v>3330</v>
      </c>
      <c r="E66" s="82">
        <f>ROUND(E53/E12,0)</f>
        <v>2402</v>
      </c>
      <c r="F66" s="82">
        <f>ROUND(F53/F12,0)</f>
        <v>3204</v>
      </c>
      <c r="G66" s="81">
        <f>ROUND(G53/G12,0)</f>
        <v>4079</v>
      </c>
      <c r="H66" s="81">
        <f>ROUND(H53/H12,0)</f>
        <v>6597</v>
      </c>
      <c r="J66" s="81">
        <f t="shared" ref="J66:AC66" si="24">ROUND(J53/J12,0)</f>
        <v>2600</v>
      </c>
      <c r="K66" s="81">
        <f t="shared" si="24"/>
        <v>4648</v>
      </c>
      <c r="L66" s="81">
        <f t="shared" si="24"/>
        <v>3288</v>
      </c>
      <c r="M66" s="81">
        <f t="shared" si="24"/>
        <v>2962</v>
      </c>
      <c r="N66" s="81">
        <f t="shared" si="24"/>
        <v>1968</v>
      </c>
      <c r="O66" s="81">
        <f t="shared" si="24"/>
        <v>2444</v>
      </c>
      <c r="P66" s="81">
        <f t="shared" si="24"/>
        <v>2682</v>
      </c>
      <c r="Q66" s="81">
        <f t="shared" si="24"/>
        <v>2577</v>
      </c>
      <c r="R66" s="81">
        <f t="shared" si="24"/>
        <v>2183</v>
      </c>
      <c r="S66" s="81">
        <f t="shared" si="24"/>
        <v>3430</v>
      </c>
      <c r="T66" s="81">
        <f t="shared" si="24"/>
        <v>3430</v>
      </c>
      <c r="U66" s="81">
        <f t="shared" si="24"/>
        <v>4138</v>
      </c>
      <c r="V66" s="81">
        <f t="shared" si="24"/>
        <v>4289</v>
      </c>
      <c r="W66" s="81">
        <f t="shared" si="24"/>
        <v>3386</v>
      </c>
      <c r="X66" s="81">
        <f t="shared" si="24"/>
        <v>5122</v>
      </c>
      <c r="Y66" s="81">
        <f t="shared" si="24"/>
        <v>4476</v>
      </c>
      <c r="Z66" s="81">
        <f t="shared" si="24"/>
        <v>5749</v>
      </c>
      <c r="AA66" s="81">
        <f t="shared" si="24"/>
        <v>8693</v>
      </c>
      <c r="AB66" s="81">
        <f t="shared" si="24"/>
        <v>8259</v>
      </c>
      <c r="AC66" s="81">
        <f t="shared" si="24"/>
        <v>7786</v>
      </c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</row>
    <row r="67" s="27" customFormat="1" spans="1:84">
      <c r="A67" s="66"/>
      <c r="B67" s="49"/>
      <c r="D67" s="67"/>
      <c r="E67" s="67"/>
      <c r="F67" s="67"/>
      <c r="G67" s="68"/>
      <c r="H67" s="68"/>
      <c r="I67" s="69"/>
      <c r="J67" s="67"/>
      <c r="K67" s="67"/>
      <c r="L67" s="67"/>
      <c r="M67" s="67"/>
      <c r="N67" s="67"/>
      <c r="O67" s="67"/>
      <c r="P67" s="67"/>
      <c r="Q67" s="67"/>
      <c r="R67" s="67"/>
      <c r="S67" s="70"/>
      <c r="T67" s="70"/>
      <c r="U67" s="70"/>
      <c r="V67" s="70"/>
      <c r="W67" s="70"/>
      <c r="X67" s="70"/>
      <c r="Y67" s="70"/>
      <c r="Z67" s="70"/>
      <c r="AA67" s="70"/>
      <c r="AB67" s="68"/>
      <c r="AC67" s="70"/>
      <c r="AD67" s="70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CF67" s="71"/>
    </row>
    <row r="68" spans="1:84">
      <c r="B68" s="54" t="s">
        <v>57</v>
      </c>
      <c r="D68" s="36"/>
      <c r="E68" s="83"/>
      <c r="F68" s="75"/>
      <c r="G68" s="36"/>
      <c r="H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</row>
    <row r="69" spans="1:84">
      <c r="B69" s="57" t="s">
        <v>55</v>
      </c>
      <c r="D69" s="55">
        <f>D65/E65-1</f>
        <v>-0.0334616523541605</v>
      </c>
      <c r="E69" s="72">
        <f>E65/F65-1</f>
        <v>0.00986842105263164</v>
      </c>
      <c r="F69" s="72">
        <f>F65/G65-1</f>
        <v>0.00662251655629142</v>
      </c>
      <c r="G69" s="56">
        <f>G65/H65-1</f>
        <v>0.122676579925651</v>
      </c>
      <c r="H69" s="56"/>
      <c r="J69" s="55">
        <f t="shared" ref="J69:Y69" si="25">J65/N65-1</f>
        <v>-0.0318848758465011</v>
      </c>
      <c r="K69" s="55">
        <f t="shared" si="25"/>
        <v>0.0666016894087069</v>
      </c>
      <c r="L69" s="55">
        <f t="shared" si="25"/>
        <v>-0.0533828147302312</v>
      </c>
      <c r="M69" s="55">
        <f t="shared" si="25"/>
        <v>-0.163396860986547</v>
      </c>
      <c r="N69" s="55">
        <f t="shared" si="25"/>
        <v>0.101990049751244</v>
      </c>
      <c r="O69" s="55">
        <f t="shared" si="25"/>
        <v>-0.00226904376012971</v>
      </c>
      <c r="P69" s="55">
        <f t="shared" si="25"/>
        <v>-0.0206877271456528</v>
      </c>
      <c r="Q69" s="55">
        <f t="shared" si="25"/>
        <v>-0.0467539406892866</v>
      </c>
      <c r="R69" s="55">
        <f t="shared" si="25"/>
        <v>-0.149881046788263</v>
      </c>
      <c r="S69" s="55">
        <f t="shared" si="25"/>
        <v>-0.0551301684532925</v>
      </c>
      <c r="T69" s="55">
        <f t="shared" si="25"/>
        <v>0.0809912360229676</v>
      </c>
      <c r="U69" s="55">
        <f t="shared" si="25"/>
        <v>0.218424479166667</v>
      </c>
      <c r="V69" s="55">
        <f t="shared" si="25"/>
        <v>0.13740228502706</v>
      </c>
      <c r="W69" s="55">
        <f t="shared" si="25"/>
        <v>0.188136826783115</v>
      </c>
      <c r="X69" s="55">
        <f t="shared" si="25"/>
        <v>0.074699577784995</v>
      </c>
      <c r="Y69" s="55">
        <f t="shared" si="25"/>
        <v>0.0936276254894981</v>
      </c>
      <c r="Z69" s="55"/>
      <c r="AA69" s="55"/>
      <c r="AB69" s="56"/>
      <c r="AC69" s="55"/>
      <c r="AD69" s="55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</row>
    <row r="70" spans="1:84">
      <c r="B70" s="57" t="s">
        <v>56</v>
      </c>
      <c r="D70" s="55">
        <f>D66/E66-1</f>
        <v>0.386344712739384</v>
      </c>
      <c r="E70" s="72">
        <f>E66/F66-1</f>
        <v>-0.250312109862672</v>
      </c>
      <c r="F70" s="72">
        <f>F66/G66-1</f>
        <v>-0.214513361117921</v>
      </c>
      <c r="G70" s="56">
        <f>G66/H66-1</f>
        <v>-0.381688646354403</v>
      </c>
      <c r="H70" s="56"/>
      <c r="J70" s="55">
        <f t="shared" ref="J70:Y70" si="26">J66/N66-1</f>
        <v>0.321138211382114</v>
      </c>
      <c r="K70" s="55">
        <f t="shared" si="26"/>
        <v>0.901800327332242</v>
      </c>
      <c r="L70" s="55">
        <f t="shared" si="26"/>
        <v>0.225950782997763</v>
      </c>
      <c r="M70" s="55">
        <f t="shared" si="26"/>
        <v>0.149398525417152</v>
      </c>
      <c r="N70" s="55">
        <f t="shared" si="26"/>
        <v>-0.0984883188273019</v>
      </c>
      <c r="O70" s="55">
        <f t="shared" si="26"/>
        <v>-0.287463556851312</v>
      </c>
      <c r="P70" s="55">
        <f t="shared" si="26"/>
        <v>-0.218075801749271</v>
      </c>
      <c r="Q70" s="55">
        <f t="shared" si="26"/>
        <v>-0.377235379410343</v>
      </c>
      <c r="R70" s="55">
        <f t="shared" si="26"/>
        <v>-0.49102354861273</v>
      </c>
      <c r="S70" s="55">
        <f t="shared" si="26"/>
        <v>0.012994683992912</v>
      </c>
      <c r="T70" s="55">
        <f t="shared" si="26"/>
        <v>-0.330339711050371</v>
      </c>
      <c r="U70" s="55">
        <f t="shared" si="26"/>
        <v>-0.0755138516532619</v>
      </c>
      <c r="V70" s="55">
        <f t="shared" si="26"/>
        <v>-0.253957209949556</v>
      </c>
      <c r="W70" s="55">
        <f t="shared" si="26"/>
        <v>-0.610491199815944</v>
      </c>
      <c r="X70" s="55">
        <f t="shared" si="26"/>
        <v>-0.379828066351859</v>
      </c>
      <c r="Y70" s="55">
        <f t="shared" si="26"/>
        <v>-0.425122013871051</v>
      </c>
      <c r="Z70" s="55"/>
      <c r="AA70" s="55"/>
      <c r="AB70" s="56"/>
      <c r="AC70" s="55"/>
      <c r="AD70" s="55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</row>
    <row r="71" spans="1:84">
      <c r="E71" s="73"/>
      <c r="F71" s="73"/>
    </row>
    <row r="72" spans="1:84">
      <c r="B72" s="41" t="s">
        <v>58</v>
      </c>
    </row>
    <row r="73" spans="1:84">
      <c r="B73" s="45" t="s">
        <v>59</v>
      </c>
      <c r="D73" s="64">
        <f>L73+M73+K73+J73</f>
        <v>3464294612.70464</v>
      </c>
      <c r="E73" s="47">
        <f>SUM(N73:Q73)</f>
        <v>2789533350</v>
      </c>
      <c r="F73" s="47">
        <f>SUM(T73,U73,S73,R73)</f>
        <v>2081010633.308</v>
      </c>
      <c r="G73" s="47">
        <f>SUM(V73:Y73)</f>
        <v>2498916443</v>
      </c>
      <c r="H73" s="65">
        <f>SUM(Z73:AC73)</f>
        <v>2891758187.7345</v>
      </c>
      <c r="J73" s="64">
        <v>573044436</v>
      </c>
      <c r="K73" s="64">
        <v>1324115671</v>
      </c>
      <c r="L73" s="64">
        <v>1003227264.70464</v>
      </c>
      <c r="M73" s="64">
        <v>563907241</v>
      </c>
      <c r="N73" s="64">
        <v>717195572</v>
      </c>
      <c r="O73" s="64">
        <v>882352543</v>
      </c>
      <c r="P73" s="64">
        <v>780800920</v>
      </c>
      <c r="Q73" s="64">
        <v>409184315</v>
      </c>
      <c r="R73" s="64">
        <v>387743580</v>
      </c>
      <c r="S73" s="64">
        <v>729071439</v>
      </c>
      <c r="T73" s="64">
        <v>637333754</v>
      </c>
      <c r="U73" s="64">
        <v>326861860.308001</v>
      </c>
      <c r="V73" s="64">
        <v>474737508</v>
      </c>
      <c r="W73" s="64">
        <v>898390604</v>
      </c>
      <c r="X73" s="64">
        <v>659994763</v>
      </c>
      <c r="Y73" s="64">
        <v>465793568</v>
      </c>
      <c r="Z73" s="64">
        <v>763551340</v>
      </c>
      <c r="AA73" s="64">
        <v>981194346.734503</v>
      </c>
      <c r="AB73" s="65">
        <v>730010232</v>
      </c>
      <c r="AC73" s="64">
        <v>417002269</v>
      </c>
      <c r="AD73" s="64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</row>
    <row r="74" spans="1:84">
      <c r="B74" s="45" t="s">
        <v>60</v>
      </c>
      <c r="D74" s="64">
        <f>ROUND(D73/D13,)</f>
        <v>2906</v>
      </c>
      <c r="E74" s="64">
        <f>ROUND(E73/E13,)</f>
        <v>3018</v>
      </c>
      <c r="F74" s="64">
        <f>F73/F13</f>
        <v>2931.818497705</v>
      </c>
      <c r="G74" s="64">
        <f>G73/G13</f>
        <v>3004.9753220626</v>
      </c>
      <c r="H74" s="65">
        <f>H73/H13</f>
        <v>2786.12504285953</v>
      </c>
      <c r="J74" s="64">
        <f t="shared" ref="J74:AC74" si="27">ROUND(J73/J13,0)</f>
        <v>3317</v>
      </c>
      <c r="K74" s="64">
        <f t="shared" si="27"/>
        <v>2842</v>
      </c>
      <c r="L74" s="64">
        <f t="shared" si="27"/>
        <v>2866</v>
      </c>
      <c r="M74" s="64">
        <f t="shared" si="27"/>
        <v>2774</v>
      </c>
      <c r="N74" s="64">
        <f t="shared" si="27"/>
        <v>3165</v>
      </c>
      <c r="O74" s="64">
        <f t="shared" si="27"/>
        <v>2824</v>
      </c>
      <c r="P74" s="64">
        <f t="shared" si="27"/>
        <v>3048</v>
      </c>
      <c r="Q74" s="64">
        <f t="shared" si="27"/>
        <v>3169</v>
      </c>
      <c r="R74" s="64">
        <f t="shared" si="27"/>
        <v>2820</v>
      </c>
      <c r="S74" s="64">
        <f t="shared" si="27"/>
        <v>2742</v>
      </c>
      <c r="T74" s="64">
        <f t="shared" si="27"/>
        <v>3006</v>
      </c>
      <c r="U74" s="64">
        <f t="shared" si="27"/>
        <v>3462</v>
      </c>
      <c r="V74" s="64">
        <f t="shared" si="27"/>
        <v>3433</v>
      </c>
      <c r="W74" s="64">
        <f t="shared" si="27"/>
        <v>2800</v>
      </c>
      <c r="X74" s="64">
        <f t="shared" si="27"/>
        <v>3160</v>
      </c>
      <c r="Y74" s="64">
        <f t="shared" si="27"/>
        <v>2846</v>
      </c>
      <c r="Z74" s="64">
        <f t="shared" si="27"/>
        <v>3206</v>
      </c>
      <c r="AA74" s="64">
        <f t="shared" si="27"/>
        <v>2471</v>
      </c>
      <c r="AB74" s="64">
        <f t="shared" si="27"/>
        <v>2885</v>
      </c>
      <c r="AC74" s="64">
        <f t="shared" si="27"/>
        <v>2787</v>
      </c>
      <c r="AD74" s="64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</row>
    <row r="75" s="27" customFormat="1" spans="1:84">
      <c r="A75" s="66"/>
      <c r="B75" s="49"/>
      <c r="D75" s="67"/>
      <c r="E75" s="67"/>
      <c r="F75" s="67"/>
      <c r="G75" s="68"/>
      <c r="H75" s="68"/>
      <c r="I75" s="69"/>
      <c r="J75" s="67"/>
      <c r="K75" s="67"/>
      <c r="L75" s="67"/>
      <c r="M75" s="67"/>
      <c r="N75" s="67"/>
      <c r="O75" s="67"/>
      <c r="P75" s="67"/>
      <c r="Q75" s="67"/>
      <c r="R75" s="67"/>
      <c r="S75" s="70"/>
      <c r="T75" s="70"/>
      <c r="U75" s="70"/>
      <c r="V75" s="70"/>
      <c r="W75" s="70"/>
      <c r="X75" s="70"/>
      <c r="Y75" s="70"/>
      <c r="Z75" s="70"/>
      <c r="AA75" s="70"/>
      <c r="AB75" s="68"/>
      <c r="AC75" s="70"/>
      <c r="AD75" s="70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CF75" s="71"/>
    </row>
    <row r="76" s="28" customFormat="1" spans="1:84">
      <c r="A76" s="78"/>
      <c r="B76" s="54" t="s">
        <v>61</v>
      </c>
      <c r="D76" s="55"/>
      <c r="E76" s="56"/>
      <c r="F76" s="56"/>
      <c r="G76" s="56"/>
      <c r="H76" s="56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6"/>
      <c r="AC76" s="55"/>
      <c r="AD76" s="55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CF76" s="79"/>
    </row>
    <row r="77" s="28" customFormat="1" spans="1:84">
      <c r="A77" s="78"/>
      <c r="B77" s="57" t="s">
        <v>59</v>
      </c>
      <c r="D77" s="55">
        <f>D73/E73-1</f>
        <v>0.241890373063525</v>
      </c>
      <c r="E77" s="72">
        <f>E73/SUM(F73)-1</f>
        <v>0.340470493207294</v>
      </c>
      <c r="F77" s="72">
        <f>F73/SUM(G73)-1</f>
        <v>-0.167234807255218</v>
      </c>
      <c r="G77" s="56">
        <f>G73/SUM(H73)-1</f>
        <v>-0.135848753329637</v>
      </c>
      <c r="H77" s="56"/>
      <c r="J77" s="55">
        <f t="shared" ref="J77:Y77" si="28">J73/N73-1</f>
        <v>-0.200992785828298</v>
      </c>
      <c r="K77" s="55">
        <f t="shared" si="28"/>
        <v>0.500665104333473</v>
      </c>
      <c r="L77" s="55">
        <f t="shared" si="28"/>
        <v>0.284869470574707</v>
      </c>
      <c r="M77" s="55">
        <f t="shared" si="28"/>
        <v>0.378125261228549</v>
      </c>
      <c r="N77" s="55">
        <f t="shared" si="28"/>
        <v>0.849664595349328</v>
      </c>
      <c r="O77" s="55">
        <f t="shared" si="28"/>
        <v>0.210241542598681</v>
      </c>
      <c r="P77" s="55">
        <f t="shared" si="28"/>
        <v>0.225105237404388</v>
      </c>
      <c r="Q77" s="55">
        <f t="shared" si="28"/>
        <v>0.251857021845335</v>
      </c>
      <c r="R77" s="55">
        <f t="shared" si="28"/>
        <v>-0.183246376226923</v>
      </c>
      <c r="S77" s="55">
        <f t="shared" si="28"/>
        <v>-0.188469429940743</v>
      </c>
      <c r="T77" s="55">
        <f t="shared" si="28"/>
        <v>-0.0343351345653026</v>
      </c>
      <c r="U77" s="55">
        <f t="shared" si="28"/>
        <v>-0.298268841041616</v>
      </c>
      <c r="V77" s="55">
        <f t="shared" si="28"/>
        <v>-0.378250704137328</v>
      </c>
      <c r="W77" s="55">
        <f t="shared" si="28"/>
        <v>-0.0843907662229005</v>
      </c>
      <c r="X77" s="55">
        <f t="shared" si="28"/>
        <v>-0.0959102570496574</v>
      </c>
      <c r="Y77" s="55">
        <f t="shared" si="28"/>
        <v>0.117004876537015</v>
      </c>
      <c r="Z77" s="55"/>
      <c r="AA77" s="55"/>
      <c r="AB77" s="56"/>
      <c r="AC77" s="55"/>
      <c r="AD77" s="55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CF77" s="79"/>
    </row>
    <row r="78" s="28" customFormat="1" spans="1:84">
      <c r="A78" s="78"/>
      <c r="B78" s="57" t="s">
        <v>60</v>
      </c>
      <c r="D78" s="55">
        <f>D74/E74-1</f>
        <v>-0.0371106693174288</v>
      </c>
      <c r="E78" s="72">
        <f>E74/F74-1</f>
        <v>0.0293952379256992</v>
      </c>
      <c r="F78" s="72">
        <f>F74/G74-1</f>
        <v>-0.024345232994255</v>
      </c>
      <c r="G78" s="56">
        <f>G74/H74-1</f>
        <v>0.0785500563816952</v>
      </c>
      <c r="H78" s="56"/>
      <c r="J78" s="55">
        <f t="shared" ref="J78:Y78" si="29">J74/N74-1</f>
        <v>0.0480252764612954</v>
      </c>
      <c r="K78" s="55">
        <f t="shared" si="29"/>
        <v>0.00637393767705374</v>
      </c>
      <c r="L78" s="55">
        <f t="shared" si="29"/>
        <v>-0.0597112860892388</v>
      </c>
      <c r="M78" s="55">
        <f t="shared" si="29"/>
        <v>-0.124644998422215</v>
      </c>
      <c r="N78" s="55">
        <f t="shared" si="29"/>
        <v>0.122340425531915</v>
      </c>
      <c r="O78" s="55">
        <f t="shared" si="29"/>
        <v>0.0299051787016775</v>
      </c>
      <c r="P78" s="55">
        <f t="shared" si="29"/>
        <v>0.0139720558882235</v>
      </c>
      <c r="Q78" s="55">
        <f t="shared" si="29"/>
        <v>-0.0846331600231081</v>
      </c>
      <c r="R78" s="55">
        <f t="shared" si="29"/>
        <v>-0.178561025342266</v>
      </c>
      <c r="S78" s="55">
        <f t="shared" si="29"/>
        <v>-0.0207142857142857</v>
      </c>
      <c r="T78" s="55">
        <f t="shared" si="29"/>
        <v>-0.0487341772151899</v>
      </c>
      <c r="U78" s="55">
        <f t="shared" si="29"/>
        <v>0.216444132115249</v>
      </c>
      <c r="V78" s="55">
        <f t="shared" si="29"/>
        <v>0.070804741110418</v>
      </c>
      <c r="W78" s="55">
        <f t="shared" si="29"/>
        <v>0.13314447592068</v>
      </c>
      <c r="X78" s="55">
        <f t="shared" si="29"/>
        <v>0.0953206239168112</v>
      </c>
      <c r="Y78" s="55">
        <f t="shared" si="29"/>
        <v>0.0211697165410836</v>
      </c>
      <c r="Z78" s="55"/>
      <c r="AA78" s="55"/>
      <c r="AB78" s="56"/>
      <c r="AC78" s="55"/>
      <c r="AD78" s="55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CF78" s="79"/>
    </row>
    <row r="79" s="28" customFormat="1" spans="1:84">
      <c r="A79" s="78"/>
      <c r="B79" s="57"/>
      <c r="D79" s="55"/>
      <c r="E79" s="72"/>
      <c r="F79" s="72"/>
      <c r="G79" s="56"/>
      <c r="H79" s="56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6"/>
      <c r="AC79" s="55"/>
      <c r="AD79" s="55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CF79" s="79"/>
    </row>
    <row r="80" spans="1:84">
      <c r="D80" s="33"/>
      <c r="E80" s="77"/>
      <c r="F80" s="77"/>
      <c r="G80" s="34"/>
      <c r="H80" s="34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4"/>
      <c r="AC80" s="33"/>
      <c r="AD80" s="33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</row>
    <row r="81" spans="1:84">
      <c r="B81" s="41" t="s">
        <v>62</v>
      </c>
      <c r="D81" s="33">
        <f>IFERROR((D30-D73)/D30,)</f>
        <v>0.19582108254935</v>
      </c>
      <c r="E81" s="77">
        <f>IFERROR((E30-E73)/E30,)</f>
        <v>0.151678237549991</v>
      </c>
      <c r="F81" s="77">
        <f>(F30-F73)/F30</f>
        <v>0.215233474881437</v>
      </c>
      <c r="G81" s="34">
        <f>(G30-G73)/G30</f>
        <v>0.211349319717631</v>
      </c>
      <c r="H81" s="34">
        <f>(H30-H73)/H30</f>
        <v>0.219401004588826</v>
      </c>
      <c r="J81" s="33">
        <f t="shared" ref="J81:AC81" si="30">(J30-J73)/J30</f>
        <v>0.152611370937829</v>
      </c>
      <c r="K81" s="33">
        <f t="shared" si="30"/>
        <v>0.218314070377326</v>
      </c>
      <c r="L81" s="33">
        <f t="shared" si="30"/>
        <v>0.201065602429512</v>
      </c>
      <c r="M81" s="33">
        <f t="shared" si="30"/>
        <v>0.173142537316746</v>
      </c>
      <c r="N81" s="33">
        <f t="shared" si="30"/>
        <v>0.124495404199339</v>
      </c>
      <c r="O81" s="33">
        <f t="shared" si="30"/>
        <v>0.138240725352181</v>
      </c>
      <c r="P81" s="33">
        <f t="shared" si="30"/>
        <v>0.169789355860608</v>
      </c>
      <c r="Q81" s="33">
        <f t="shared" si="30"/>
        <v>0.189307934769478</v>
      </c>
      <c r="R81" s="33">
        <f t="shared" si="30"/>
        <v>0.18998649044308</v>
      </c>
      <c r="S81" s="33">
        <f t="shared" si="30"/>
        <v>0.213534367548287</v>
      </c>
      <c r="T81" s="33">
        <f t="shared" si="30"/>
        <v>0.23102661869904</v>
      </c>
      <c r="U81" s="33">
        <f t="shared" si="30"/>
        <v>0.216602004125154</v>
      </c>
      <c r="V81" s="33">
        <f t="shared" si="30"/>
        <v>0.224628704685768</v>
      </c>
      <c r="W81" s="33">
        <f t="shared" si="30"/>
        <v>0.220977680392109</v>
      </c>
      <c r="X81" s="33">
        <f t="shared" si="30"/>
        <v>0.202538809134384</v>
      </c>
      <c r="Y81" s="33">
        <f t="shared" si="30"/>
        <v>0.190596951887824</v>
      </c>
      <c r="Z81" s="33">
        <f t="shared" si="30"/>
        <v>0.225653686205546</v>
      </c>
      <c r="AA81" s="33">
        <f t="shared" si="30"/>
        <v>0.19993716067507</v>
      </c>
      <c r="AB81" s="34">
        <f t="shared" si="30"/>
        <v>0.227293900181595</v>
      </c>
      <c r="AC81" s="33">
        <f t="shared" si="30"/>
        <v>0.238124591584704</v>
      </c>
      <c r="AD81" s="33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</row>
    <row r="82" s="27" customFormat="1" spans="1:84">
      <c r="A82" s="66"/>
      <c r="B82" s="49"/>
      <c r="D82" s="67"/>
      <c r="E82" s="48"/>
      <c r="F82" s="84"/>
      <c r="G82" s="68"/>
      <c r="H82" s="68"/>
      <c r="I82" s="69"/>
      <c r="J82" s="67"/>
      <c r="K82" s="67"/>
      <c r="L82" s="67"/>
      <c r="M82" s="67"/>
      <c r="N82" s="67"/>
      <c r="O82" s="67"/>
      <c r="P82" s="67"/>
      <c r="Q82" s="67"/>
      <c r="R82" s="67"/>
      <c r="S82" s="70"/>
      <c r="T82" s="70"/>
      <c r="U82" s="70"/>
      <c r="V82" s="70"/>
      <c r="W82" s="70"/>
      <c r="X82" s="70"/>
      <c r="Y82" s="70"/>
      <c r="Z82" s="70"/>
      <c r="AA82" s="70"/>
      <c r="AB82" s="68"/>
      <c r="AC82" s="70"/>
      <c r="AD82" s="70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CF82" s="71"/>
    </row>
    <row r="83" spans="1:84">
      <c r="B83" s="41" t="s">
        <v>63</v>
      </c>
      <c r="F83" s="36"/>
    </row>
    <row r="84" spans="1:84">
      <c r="B84" s="45" t="s">
        <v>64</v>
      </c>
      <c r="D84" s="64">
        <f>L84+M84+K84+J84</f>
        <v>675769295</v>
      </c>
      <c r="E84" s="47">
        <f>SUM(N84:Q84)</f>
        <v>489577690</v>
      </c>
      <c r="F84" s="47">
        <f>SUM(S84,T84,U84,R84)</f>
        <v>495734694</v>
      </c>
      <c r="G84" s="47">
        <f>SUM(V84:Y84)</f>
        <v>440408982</v>
      </c>
      <c r="H84" s="65">
        <f>SUM(Z84:AC84)</f>
        <v>332007462</v>
      </c>
      <c r="I84" s="85"/>
      <c r="J84" s="64">
        <v>144124497</v>
      </c>
      <c r="K84" s="64">
        <v>214878440</v>
      </c>
      <c r="L84" s="64">
        <v>202168443</v>
      </c>
      <c r="M84" s="64">
        <v>114597915</v>
      </c>
      <c r="N84" s="64">
        <v>136342357</v>
      </c>
      <c r="O84" s="64">
        <v>127674970</v>
      </c>
      <c r="P84" s="64">
        <v>120227190</v>
      </c>
      <c r="Q84" s="64">
        <v>105333173</v>
      </c>
      <c r="R84" s="64">
        <v>191169312</v>
      </c>
      <c r="S84" s="64">
        <v>122663357</v>
      </c>
      <c r="T84" s="64">
        <v>109541946</v>
      </c>
      <c r="U84" s="64">
        <v>72360079</v>
      </c>
      <c r="V84" s="64">
        <v>107463926</v>
      </c>
      <c r="W84" s="64">
        <v>170366673</v>
      </c>
      <c r="X84" s="64">
        <v>92531147</v>
      </c>
      <c r="Y84" s="64">
        <v>70047236</v>
      </c>
      <c r="Z84" s="64">
        <v>99766838</v>
      </c>
      <c r="AA84" s="64">
        <v>89848749</v>
      </c>
      <c r="AB84" s="65">
        <v>68873391</v>
      </c>
      <c r="AC84" s="64">
        <v>73518484</v>
      </c>
      <c r="AD84" s="64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U84" s="65"/>
      <c r="AV84" s="65"/>
      <c r="AW84" s="86"/>
    </row>
    <row r="85" spans="1:84">
      <c r="A85" s="30"/>
      <c r="B85" s="45" t="s">
        <v>65</v>
      </c>
      <c r="D85" s="64">
        <f>L85+M85+K85+J85</f>
        <v>166452286</v>
      </c>
      <c r="E85" s="47">
        <f>SUM(N85:Q85)</f>
        <v>130111359</v>
      </c>
      <c r="F85" s="47">
        <f>SUM(S85,T85,U85,R85)</f>
        <v>150985739</v>
      </c>
      <c r="G85" s="47">
        <f>SUM(V85:Y85)</f>
        <v>176478130</v>
      </c>
      <c r="H85" s="65">
        <f>SUM(Z85:AC85)</f>
        <v>135218399</v>
      </c>
      <c r="I85" s="85"/>
      <c r="J85" s="64">
        <v>49529896</v>
      </c>
      <c r="K85" s="64">
        <v>43403871</v>
      </c>
      <c r="L85" s="64">
        <v>43716913</v>
      </c>
      <c r="M85" s="64">
        <v>29801606</v>
      </c>
      <c r="N85" s="64">
        <v>38622708</v>
      </c>
      <c r="O85" s="64">
        <v>30299955</v>
      </c>
      <c r="P85" s="64">
        <v>32257721</v>
      </c>
      <c r="Q85" s="64">
        <v>28930975</v>
      </c>
      <c r="R85" s="64">
        <v>35634011</v>
      </c>
      <c r="S85" s="64">
        <v>39059530</v>
      </c>
      <c r="T85" s="64">
        <v>41288064</v>
      </c>
      <c r="U85" s="64">
        <v>35004134</v>
      </c>
      <c r="V85" s="64">
        <v>40341909</v>
      </c>
      <c r="W85" s="64">
        <v>49836811</v>
      </c>
      <c r="X85" s="64">
        <v>44450826</v>
      </c>
      <c r="Y85" s="64">
        <v>41848584</v>
      </c>
      <c r="Z85" s="64">
        <v>45022809</v>
      </c>
      <c r="AA85" s="64">
        <v>33738673</v>
      </c>
      <c r="AB85" s="65">
        <v>30847683</v>
      </c>
      <c r="AC85" s="64">
        <v>25609234</v>
      </c>
      <c r="AD85" s="64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U85" s="65"/>
      <c r="AV85" s="65"/>
      <c r="AW85" s="86"/>
    </row>
    <row r="86" spans="1:84">
      <c r="A86" s="30"/>
      <c r="B86" s="45" t="s">
        <v>66</v>
      </c>
      <c r="D86" s="64">
        <f>L86+M86+K86+J86</f>
        <v>90963018</v>
      </c>
      <c r="E86" s="47">
        <f>SUM(N86:Q86)</f>
        <v>130617629</v>
      </c>
      <c r="F86" s="47">
        <f>SUM(S86,T86,U86,R86)</f>
        <v>244518817</v>
      </c>
      <c r="G86" s="47">
        <f>SUM(V86:Y86)</f>
        <v>158460764</v>
      </c>
      <c r="H86" s="65">
        <f>SUM(Z86:AC86)</f>
        <v>141798910</v>
      </c>
      <c r="I86" s="85"/>
      <c r="J86" s="64">
        <v>12463572</v>
      </c>
      <c r="K86" s="64">
        <v>38791066</v>
      </c>
      <c r="L86" s="64">
        <v>19057766</v>
      </c>
      <c r="M86" s="64">
        <v>20650614</v>
      </c>
      <c r="N86" s="64">
        <v>18075985</v>
      </c>
      <c r="O86" s="64">
        <v>42583209</v>
      </c>
      <c r="P86" s="64">
        <v>39345476</v>
      </c>
      <c r="Q86" s="64">
        <v>30612959</v>
      </c>
      <c r="R86" s="64">
        <v>19396568</v>
      </c>
      <c r="S86" s="64">
        <v>126821515</v>
      </c>
      <c r="T86" s="64">
        <v>47976084</v>
      </c>
      <c r="U86" s="64">
        <v>50324650</v>
      </c>
      <c r="V86" s="64">
        <v>47773658</v>
      </c>
      <c r="W86" s="64">
        <v>43602146</v>
      </c>
      <c r="X86" s="64">
        <v>36024525</v>
      </c>
      <c r="Y86" s="64">
        <v>31060435</v>
      </c>
      <c r="Z86" s="64">
        <v>43681411</v>
      </c>
      <c r="AA86" s="64">
        <v>29618276</v>
      </c>
      <c r="AB86" s="65">
        <v>37185424</v>
      </c>
      <c r="AC86" s="64">
        <v>31313799</v>
      </c>
      <c r="AD86" s="64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U86" s="65"/>
      <c r="AV86" s="65"/>
      <c r="AW86" s="86"/>
    </row>
    <row r="87" spans="1:84">
      <c r="A87" s="30"/>
      <c r="B87" s="45" t="s">
        <v>67</v>
      </c>
      <c r="D87" s="64">
        <f>L87+M87+K87+J87</f>
        <v>933184599</v>
      </c>
      <c r="E87" s="47">
        <f>SUM(N87:Q87)</f>
        <v>750306678</v>
      </c>
      <c r="F87" s="47">
        <f>SUM(S87,T87,U87,R87)</f>
        <v>891239250</v>
      </c>
      <c r="G87" s="47">
        <f>SUM(V87:Y87)</f>
        <v>775347876</v>
      </c>
      <c r="H87" s="65">
        <f>SUM(Z87:AC87)</f>
        <v>609024771</v>
      </c>
      <c r="I87" s="85"/>
      <c r="J87" s="64">
        <f t="shared" ref="J87:AC87" si="31">J86+J85+J84</f>
        <v>206117965</v>
      </c>
      <c r="K87" s="64">
        <f t="shared" si="31"/>
        <v>297073377</v>
      </c>
      <c r="L87" s="64">
        <f t="shared" si="31"/>
        <v>264943122</v>
      </c>
      <c r="M87" s="64">
        <f t="shared" si="31"/>
        <v>165050135</v>
      </c>
      <c r="N87" s="64">
        <f t="shared" si="31"/>
        <v>193041050</v>
      </c>
      <c r="O87" s="64">
        <f t="shared" si="31"/>
        <v>200558134</v>
      </c>
      <c r="P87" s="64">
        <f t="shared" si="31"/>
        <v>191830387</v>
      </c>
      <c r="Q87" s="64">
        <f t="shared" si="31"/>
        <v>164877107</v>
      </c>
      <c r="R87" s="64">
        <f t="shared" si="31"/>
        <v>246199891</v>
      </c>
      <c r="S87" s="64">
        <f t="shared" si="31"/>
        <v>288544402</v>
      </c>
      <c r="T87" s="64">
        <f t="shared" si="31"/>
        <v>198806094</v>
      </c>
      <c r="U87" s="64">
        <f t="shared" si="31"/>
        <v>157688863</v>
      </c>
      <c r="V87" s="64">
        <f t="shared" si="31"/>
        <v>195579493</v>
      </c>
      <c r="W87" s="64">
        <f t="shared" si="31"/>
        <v>263805630</v>
      </c>
      <c r="X87" s="64">
        <f t="shared" si="31"/>
        <v>173006498</v>
      </c>
      <c r="Y87" s="64">
        <f t="shared" si="31"/>
        <v>142956255</v>
      </c>
      <c r="Z87" s="64">
        <f t="shared" si="31"/>
        <v>188471058</v>
      </c>
      <c r="AA87" s="64">
        <f t="shared" si="31"/>
        <v>153205698</v>
      </c>
      <c r="AB87" s="65">
        <f t="shared" si="31"/>
        <v>136906498</v>
      </c>
      <c r="AC87" s="64">
        <f t="shared" si="31"/>
        <v>130441517</v>
      </c>
      <c r="AD87" s="64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U87" s="65"/>
      <c r="AV87" s="65"/>
      <c r="AW87" s="86"/>
    </row>
    <row r="88" s="27" customFormat="1" spans="1:84">
      <c r="A88" s="66"/>
      <c r="B88" s="49"/>
      <c r="D88" s="67"/>
      <c r="E88" s="67"/>
      <c r="F88" s="67"/>
      <c r="G88" s="68"/>
      <c r="H88" s="68"/>
      <c r="I88" s="69"/>
      <c r="J88" s="67"/>
      <c r="K88" s="67"/>
      <c r="L88" s="67"/>
      <c r="M88" s="67"/>
      <c r="N88" s="67"/>
      <c r="O88" s="67"/>
      <c r="P88" s="67"/>
      <c r="Q88" s="67"/>
      <c r="R88" s="67"/>
      <c r="S88" s="70"/>
      <c r="T88" s="70"/>
      <c r="U88" s="70"/>
      <c r="V88" s="70"/>
      <c r="W88" s="70"/>
      <c r="X88" s="70"/>
      <c r="Y88" s="70"/>
      <c r="Z88" s="70"/>
      <c r="AA88" s="70"/>
      <c r="AB88" s="68"/>
      <c r="AC88" s="70"/>
      <c r="AD88" s="70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CF88" s="71"/>
    </row>
    <row r="89" spans="1:84">
      <c r="A89" s="30"/>
      <c r="B89" s="54" t="s">
        <v>68</v>
      </c>
      <c r="D89" s="55"/>
      <c r="E89" s="56"/>
      <c r="F89" s="56"/>
      <c r="G89" s="56"/>
      <c r="H89" s="56"/>
      <c r="I89" s="28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6"/>
      <c r="AC89" s="55"/>
      <c r="AD89" s="55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</row>
    <row r="90" spans="1:84">
      <c r="A90" s="30"/>
      <c r="B90" s="57" t="s">
        <v>64</v>
      </c>
      <c r="D90" s="55">
        <f>D84/D30</f>
        <v>0.156868708021116</v>
      </c>
      <c r="E90" s="56">
        <f>E84/E30</f>
        <v>0.148884905368493</v>
      </c>
      <c r="F90" s="56">
        <f>F84/F30</f>
        <v>0.186945701749096</v>
      </c>
      <c r="G90" s="56">
        <f>G84/G30</f>
        <v>0.138991779508958</v>
      </c>
      <c r="H90" s="56">
        <f>H84/H30</f>
        <v>0.0896218405831684</v>
      </c>
      <c r="I90" s="28"/>
      <c r="J90" s="55">
        <f t="shared" ref="J90:AC90" si="32">J84/J30</f>
        <v>0.213123891018994</v>
      </c>
      <c r="K90" s="55">
        <f t="shared" si="32"/>
        <v>0.126852552844131</v>
      </c>
      <c r="L90" s="55">
        <f t="shared" si="32"/>
        <v>0.160999734455503</v>
      </c>
      <c r="M90" s="55">
        <f t="shared" si="32"/>
        <v>0.168034978691985</v>
      </c>
      <c r="N90" s="55">
        <f t="shared" si="32"/>
        <v>0.166437670303679</v>
      </c>
      <c r="O90" s="55">
        <f t="shared" si="32"/>
        <v>0.124695157747035</v>
      </c>
      <c r="P90" s="55">
        <f t="shared" si="32"/>
        <v>0.127835265425877</v>
      </c>
      <c r="Q90" s="55">
        <f t="shared" si="32"/>
        <v>0.208690226937594</v>
      </c>
      <c r="R90" s="55">
        <f t="shared" si="32"/>
        <v>0.399361158559226</v>
      </c>
      <c r="S90" s="55">
        <f t="shared" si="32"/>
        <v>0.132319700760703</v>
      </c>
      <c r="T90" s="55">
        <f t="shared" si="32"/>
        <v>0.132167549704118</v>
      </c>
      <c r="U90" s="55">
        <f t="shared" si="32"/>
        <v>0.173427211166606</v>
      </c>
      <c r="V90" s="55">
        <f t="shared" si="32"/>
        <v>0.175516874268491</v>
      </c>
      <c r="W90" s="55">
        <f t="shared" si="32"/>
        <v>0.147730219120078</v>
      </c>
      <c r="X90" s="55">
        <f t="shared" si="32"/>
        <v>0.111803915448313</v>
      </c>
      <c r="Y90" s="55">
        <f t="shared" si="32"/>
        <v>0.121720114285118</v>
      </c>
      <c r="Z90" s="55">
        <f t="shared" si="32"/>
        <v>0.101177326522966</v>
      </c>
      <c r="AA90" s="55">
        <f t="shared" si="32"/>
        <v>0.073262392383294</v>
      </c>
      <c r="AB90" s="56">
        <f t="shared" si="32"/>
        <v>0.0729015663178787</v>
      </c>
      <c r="AC90" s="55">
        <f t="shared" si="32"/>
        <v>0.134320432255426</v>
      </c>
      <c r="AD90" s="55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</row>
    <row r="91" spans="1:84">
      <c r="A91" s="30"/>
      <c r="B91" s="57" t="s">
        <v>65</v>
      </c>
      <c r="D91" s="55">
        <f>D85/D30</f>
        <v>0.0386391557668823</v>
      </c>
      <c r="E91" s="56">
        <f>E85/E30</f>
        <v>0.0395680149805866</v>
      </c>
      <c r="F91" s="56">
        <f>F85/F30</f>
        <v>0.0569379857272221</v>
      </c>
      <c r="G91" s="56">
        <f>G85/G30</f>
        <v>0.0556959788188725</v>
      </c>
      <c r="H91" s="56">
        <f>H85/H30</f>
        <v>0.0365007512966358</v>
      </c>
      <c r="I91" s="28"/>
      <c r="J91" s="55">
        <f t="shared" ref="J91:AC91" si="33">J85/J30</f>
        <v>0.0732422619125333</v>
      </c>
      <c r="K91" s="55">
        <f t="shared" si="33"/>
        <v>0.0256232865412992</v>
      </c>
      <c r="L91" s="55">
        <f t="shared" si="33"/>
        <v>0.0348145896548965</v>
      </c>
      <c r="M91" s="55">
        <f t="shared" si="33"/>
        <v>0.0436981094219466</v>
      </c>
      <c r="N91" s="55">
        <f t="shared" si="33"/>
        <v>0.0471480300163746</v>
      </c>
      <c r="O91" s="55">
        <f t="shared" si="33"/>
        <v>0.0295927828959196</v>
      </c>
      <c r="P91" s="55">
        <f t="shared" si="33"/>
        <v>0.034299016105</v>
      </c>
      <c r="Q91" s="55">
        <f t="shared" si="33"/>
        <v>0.0573191860296077</v>
      </c>
      <c r="R91" s="55">
        <f t="shared" si="33"/>
        <v>0.0744410270047537</v>
      </c>
      <c r="S91" s="55">
        <f t="shared" si="33"/>
        <v>0.0421343867301276</v>
      </c>
      <c r="T91" s="55">
        <f t="shared" si="33"/>
        <v>0.0498160061069831</v>
      </c>
      <c r="U91" s="55">
        <f t="shared" si="33"/>
        <v>0.0838952834604035</v>
      </c>
      <c r="V91" s="55">
        <f t="shared" si="33"/>
        <v>0.0658889548638294</v>
      </c>
      <c r="W91" s="55">
        <f t="shared" si="33"/>
        <v>0.0432150424706357</v>
      </c>
      <c r="X91" s="55">
        <f t="shared" si="33"/>
        <v>0.0537092271396103</v>
      </c>
      <c r="Y91" s="55">
        <f t="shared" si="33"/>
        <v>0.0727197062729265</v>
      </c>
      <c r="Z91" s="55">
        <f t="shared" si="33"/>
        <v>0.0456593346896906</v>
      </c>
      <c r="AA91" s="55">
        <f t="shared" si="33"/>
        <v>0.0275104097422397</v>
      </c>
      <c r="AB91" s="56">
        <f t="shared" si="33"/>
        <v>0.0326518612678356</v>
      </c>
      <c r="AC91" s="55">
        <f t="shared" si="33"/>
        <v>0.0467888236189738</v>
      </c>
      <c r="AD91" s="55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</row>
    <row r="92" spans="1:84">
      <c r="A92" s="30"/>
      <c r="B92" s="57" t="s">
        <v>66</v>
      </c>
      <c r="D92" s="55">
        <f>D86/D30</f>
        <v>0.0211155659437908</v>
      </c>
      <c r="E92" s="56">
        <f>E86/E30</f>
        <v>0.0397219761650534</v>
      </c>
      <c r="F92" s="56">
        <f>F86/F30</f>
        <v>0.0922100921887942</v>
      </c>
      <c r="G92" s="56">
        <f>G86/G30</f>
        <v>0.0500097510970133</v>
      </c>
      <c r="H92" s="56">
        <f>H86/H30</f>
        <v>0.0382770894073671</v>
      </c>
      <c r="I92" s="28"/>
      <c r="J92" s="55">
        <f t="shared" ref="J92:AC92" si="34">J86/J30</f>
        <v>0.0184304890280754</v>
      </c>
      <c r="K92" s="55">
        <f t="shared" si="34"/>
        <v>0.0229001371642738</v>
      </c>
      <c r="L92" s="55">
        <f t="shared" si="34"/>
        <v>0.015176924844374</v>
      </c>
      <c r="M92" s="55">
        <f t="shared" si="34"/>
        <v>0.0302800053863669</v>
      </c>
      <c r="N92" s="55">
        <f t="shared" si="34"/>
        <v>0.0220659587969735</v>
      </c>
      <c r="O92" s="55">
        <f t="shared" si="34"/>
        <v>0.0415893574412427</v>
      </c>
      <c r="P92" s="55">
        <f t="shared" si="34"/>
        <v>0.0418352900684735</v>
      </c>
      <c r="Q92" s="55">
        <f t="shared" si="34"/>
        <v>0.0606515989121609</v>
      </c>
      <c r="R92" s="55">
        <f t="shared" si="34"/>
        <v>0.0405202895146309</v>
      </c>
      <c r="S92" s="55">
        <f t="shared" si="34"/>
        <v>0.136805198595853</v>
      </c>
      <c r="T92" s="55">
        <f t="shared" si="34"/>
        <v>0.057885419222687</v>
      </c>
      <c r="U92" s="55">
        <f t="shared" si="34"/>
        <v>0.120614347345248</v>
      </c>
      <c r="V92" s="55">
        <f t="shared" si="34"/>
        <v>0.0780269569207056</v>
      </c>
      <c r="W92" s="55">
        <f t="shared" si="34"/>
        <v>0.0378087713357273</v>
      </c>
      <c r="X92" s="55">
        <f t="shared" si="34"/>
        <v>0.0435278614579979</v>
      </c>
      <c r="Y92" s="55">
        <f t="shared" si="34"/>
        <v>0.0539732887953706</v>
      </c>
      <c r="Z92" s="55">
        <f t="shared" si="34"/>
        <v>0.044298972206886</v>
      </c>
      <c r="AA92" s="55">
        <f t="shared" si="34"/>
        <v>0.0241506507567367</v>
      </c>
      <c r="AB92" s="56">
        <f t="shared" si="34"/>
        <v>0.0393602756367033</v>
      </c>
      <c r="AC92" s="55">
        <f t="shared" si="34"/>
        <v>0.0572112316303955</v>
      </c>
      <c r="AD92" s="55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</row>
    <row r="93" spans="1:84">
      <c r="A93" s="30"/>
      <c r="B93" s="57" t="s">
        <v>67</v>
      </c>
      <c r="D93" s="55">
        <f>D87/D30</f>
        <v>0.216623429731789</v>
      </c>
      <c r="E93" s="56">
        <f>E87/E30</f>
        <v>0.228174896514133</v>
      </c>
      <c r="F93" s="56">
        <f>F87/F30</f>
        <v>0.336093779665112</v>
      </c>
      <c r="G93" s="56">
        <f>G87/G30</f>
        <v>0.244697509424844</v>
      </c>
      <c r="H93" s="56">
        <f>H87/H30</f>
        <v>0.164399681287171</v>
      </c>
      <c r="I93" s="28"/>
      <c r="J93" s="55">
        <f t="shared" ref="J93:AC93" si="35">J87/J30</f>
        <v>0.304796641959603</v>
      </c>
      <c r="K93" s="55">
        <f t="shared" si="35"/>
        <v>0.175375976549704</v>
      </c>
      <c r="L93" s="55">
        <f t="shared" si="35"/>
        <v>0.210991248954774</v>
      </c>
      <c r="M93" s="55">
        <f t="shared" si="35"/>
        <v>0.242013093500299</v>
      </c>
      <c r="N93" s="55">
        <f t="shared" si="35"/>
        <v>0.235651659117027</v>
      </c>
      <c r="O93" s="55">
        <f t="shared" si="35"/>
        <v>0.195877298084197</v>
      </c>
      <c r="P93" s="55">
        <f t="shared" si="35"/>
        <v>0.203969571599351</v>
      </c>
      <c r="Q93" s="55">
        <f t="shared" si="35"/>
        <v>0.326661011879363</v>
      </c>
      <c r="R93" s="55">
        <f t="shared" si="35"/>
        <v>0.51432247507861</v>
      </c>
      <c r="S93" s="55">
        <f t="shared" si="35"/>
        <v>0.311259286086684</v>
      </c>
      <c r="T93" s="55">
        <f t="shared" si="35"/>
        <v>0.239868975033788</v>
      </c>
      <c r="U93" s="55">
        <f t="shared" si="35"/>
        <v>0.377936841972258</v>
      </c>
      <c r="V93" s="55">
        <f t="shared" si="35"/>
        <v>0.319432786053026</v>
      </c>
      <c r="W93" s="55">
        <f t="shared" si="35"/>
        <v>0.228754032926441</v>
      </c>
      <c r="X93" s="55">
        <f t="shared" si="35"/>
        <v>0.209041004045921</v>
      </c>
      <c r="Y93" s="55">
        <f t="shared" si="35"/>
        <v>0.248413109353415</v>
      </c>
      <c r="Z93" s="55">
        <f t="shared" si="35"/>
        <v>0.191135633419543</v>
      </c>
      <c r="AA93" s="55">
        <f t="shared" si="35"/>
        <v>0.12492345288227</v>
      </c>
      <c r="AB93" s="56">
        <f t="shared" si="35"/>
        <v>0.144913703222418</v>
      </c>
      <c r="AC93" s="55">
        <f t="shared" si="35"/>
        <v>0.238320487504795</v>
      </c>
      <c r="AD93" s="55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</row>
    <row r="95" spans="1:84">
      <c r="A95" s="30"/>
      <c r="B95" s="41" t="s">
        <v>69</v>
      </c>
    </row>
    <row r="96" spans="1:84">
      <c r="A96" s="30"/>
      <c r="B96" s="45" t="s">
        <v>64</v>
      </c>
      <c r="D96" s="64">
        <f>L96+M96+K96+J96</f>
        <v>670372822</v>
      </c>
      <c r="E96" s="47">
        <f>SUM(N96:Q96)</f>
        <v>482467270</v>
      </c>
      <c r="F96" s="47">
        <f>SUM(S96,T96,U96,R96)</f>
        <v>485743006</v>
      </c>
      <c r="G96" s="47">
        <f>SUM(V96:Y96)</f>
        <v>424975298</v>
      </c>
      <c r="H96" s="65">
        <f>SUM(Z96:AC96)</f>
        <v>318714830</v>
      </c>
      <c r="J96" s="64">
        <v>143228363</v>
      </c>
      <c r="K96" s="64">
        <v>213696683</v>
      </c>
      <c r="L96" s="64">
        <v>200511938</v>
      </c>
      <c r="M96" s="64">
        <v>112935838</v>
      </c>
      <c r="N96" s="64">
        <v>134978756</v>
      </c>
      <c r="O96" s="64">
        <v>125266967</v>
      </c>
      <c r="P96" s="64">
        <v>118898486</v>
      </c>
      <c r="Q96" s="64">
        <v>103323061</v>
      </c>
      <c r="R96" s="64">
        <v>189385301</v>
      </c>
      <c r="S96" s="64">
        <v>120289082</v>
      </c>
      <c r="T96" s="64">
        <v>106836621</v>
      </c>
      <c r="U96" s="64">
        <v>69232002</v>
      </c>
      <c r="V96" s="64">
        <v>104779434</v>
      </c>
      <c r="W96" s="64">
        <v>165956032</v>
      </c>
      <c r="X96" s="64">
        <v>88110052</v>
      </c>
      <c r="Y96" s="64">
        <v>66129780</v>
      </c>
      <c r="Z96" s="64">
        <v>95793698</v>
      </c>
      <c r="AA96" s="64">
        <v>86538576</v>
      </c>
      <c r="AB96" s="65">
        <v>65895934</v>
      </c>
      <c r="AC96" s="64">
        <v>70486622</v>
      </c>
      <c r="AD96" s="64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</row>
    <row r="97" spans="1:84">
      <c r="A97" s="30"/>
      <c r="B97" s="45" t="s">
        <v>65</v>
      </c>
      <c r="D97" s="64">
        <f>L97+M97+K97+J97</f>
        <v>156561787</v>
      </c>
      <c r="E97" s="47">
        <f>SUM(N97:Q97)</f>
        <v>122786032</v>
      </c>
      <c r="F97" s="47">
        <f>SUM(S97,T97,U97,R97)</f>
        <v>129331793</v>
      </c>
      <c r="G97" s="47">
        <f>SUM(V97:Y97)</f>
        <v>154116388</v>
      </c>
      <c r="H97" s="65">
        <f>SUM(Z97:AC97)</f>
        <v>118156375</v>
      </c>
      <c r="J97" s="64">
        <v>47270925</v>
      </c>
      <c r="K97" s="64">
        <v>41184496</v>
      </c>
      <c r="L97" s="64">
        <v>40931290</v>
      </c>
      <c r="M97" s="64">
        <v>27175076</v>
      </c>
      <c r="N97" s="64">
        <v>36567944</v>
      </c>
      <c r="O97" s="64">
        <v>28302649</v>
      </c>
      <c r="P97" s="64">
        <v>30425742</v>
      </c>
      <c r="Q97" s="64">
        <v>27489697</v>
      </c>
      <c r="R97" s="64">
        <v>32636414</v>
      </c>
      <c r="S97" s="64">
        <v>35508541</v>
      </c>
      <c r="T97" s="64">
        <v>32553329</v>
      </c>
      <c r="U97" s="64">
        <v>28633509</v>
      </c>
      <c r="V97" s="64">
        <v>37159619</v>
      </c>
      <c r="W97" s="64">
        <v>42564011</v>
      </c>
      <c r="X97" s="64">
        <v>37462068</v>
      </c>
      <c r="Y97" s="64">
        <v>36930690</v>
      </c>
      <c r="Z97" s="64">
        <v>40436672</v>
      </c>
      <c r="AA97" s="64">
        <v>29548249</v>
      </c>
      <c r="AB97" s="65">
        <v>26563707</v>
      </c>
      <c r="AC97" s="64">
        <v>21607747</v>
      </c>
      <c r="AD97" s="64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</row>
    <row r="98" spans="1:84">
      <c r="A98" s="30"/>
      <c r="B98" s="45" t="s">
        <v>66</v>
      </c>
      <c r="D98" s="64">
        <f>L98+M98+K98+J98</f>
        <v>79376648</v>
      </c>
      <c r="E98" s="47">
        <f>SUM(N98:Q98)</f>
        <v>121571843</v>
      </c>
      <c r="F98" s="47">
        <f>SUM(S98,T98,U98,R98)</f>
        <v>229743049</v>
      </c>
      <c r="G98" s="47">
        <f>SUM(V98:Y98)</f>
        <v>139261800</v>
      </c>
      <c r="H98" s="65">
        <f>SUM(Z98:AC98)</f>
        <v>125782243</v>
      </c>
      <c r="J98" s="64">
        <v>10079647</v>
      </c>
      <c r="K98" s="64">
        <v>35731252</v>
      </c>
      <c r="L98" s="64">
        <v>15863127</v>
      </c>
      <c r="M98" s="64">
        <v>17702622</v>
      </c>
      <c r="N98" s="64">
        <v>15794943</v>
      </c>
      <c r="O98" s="64">
        <v>40444904</v>
      </c>
      <c r="P98" s="64">
        <v>37274887</v>
      </c>
      <c r="Q98" s="64">
        <v>28057109</v>
      </c>
      <c r="R98" s="64">
        <v>16773042</v>
      </c>
      <c r="S98" s="64">
        <v>123597466</v>
      </c>
      <c r="T98" s="64">
        <v>43450415</v>
      </c>
      <c r="U98" s="64">
        <v>45922126</v>
      </c>
      <c r="V98" s="64">
        <v>43060977</v>
      </c>
      <c r="W98" s="64">
        <v>38314864</v>
      </c>
      <c r="X98" s="64">
        <v>30947814</v>
      </c>
      <c r="Y98" s="64">
        <v>26938145</v>
      </c>
      <c r="Z98" s="64">
        <v>39959233</v>
      </c>
      <c r="AA98" s="64">
        <v>26847205</v>
      </c>
      <c r="AB98" s="65">
        <v>32499558</v>
      </c>
      <c r="AC98" s="64">
        <v>26476247</v>
      </c>
      <c r="AD98" s="64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</row>
    <row r="99" spans="1:84">
      <c r="A99" s="30"/>
      <c r="B99" s="45" t="s">
        <v>67</v>
      </c>
      <c r="D99" s="64">
        <f>L99+M99+K99+J99</f>
        <v>906311257</v>
      </c>
      <c r="E99" s="47">
        <f>SUM(N99:Q99)</f>
        <v>726825145</v>
      </c>
      <c r="F99" s="47">
        <f>SUM(S99,T99,U99,R99)</f>
        <v>844817848</v>
      </c>
      <c r="G99" s="47">
        <f>SUM(V99:Y99)</f>
        <v>718353486</v>
      </c>
      <c r="H99" s="65">
        <f>SUM(Z99:AC99)</f>
        <v>562653448</v>
      </c>
      <c r="J99" s="64">
        <f t="shared" ref="J99:AC99" si="36">J98+J97+J96</f>
        <v>200578935</v>
      </c>
      <c r="K99" s="64">
        <f t="shared" si="36"/>
        <v>290612431</v>
      </c>
      <c r="L99" s="64">
        <f t="shared" si="36"/>
        <v>257306355</v>
      </c>
      <c r="M99" s="64">
        <f t="shared" si="36"/>
        <v>157813536</v>
      </c>
      <c r="N99" s="64">
        <f t="shared" si="36"/>
        <v>187341643</v>
      </c>
      <c r="O99" s="64">
        <f t="shared" si="36"/>
        <v>194014520</v>
      </c>
      <c r="P99" s="64">
        <f t="shared" si="36"/>
        <v>186599115</v>
      </c>
      <c r="Q99" s="64">
        <f t="shared" si="36"/>
        <v>158869867</v>
      </c>
      <c r="R99" s="64">
        <f t="shared" si="36"/>
        <v>238794757</v>
      </c>
      <c r="S99" s="64">
        <f t="shared" si="36"/>
        <v>279395089</v>
      </c>
      <c r="T99" s="64">
        <f t="shared" si="36"/>
        <v>182840365</v>
      </c>
      <c r="U99" s="64">
        <f t="shared" si="36"/>
        <v>143787637</v>
      </c>
      <c r="V99" s="64">
        <f t="shared" si="36"/>
        <v>185000030</v>
      </c>
      <c r="W99" s="64">
        <f t="shared" si="36"/>
        <v>246834907</v>
      </c>
      <c r="X99" s="64">
        <f t="shared" si="36"/>
        <v>156519934</v>
      </c>
      <c r="Y99" s="64">
        <f t="shared" si="36"/>
        <v>129998615</v>
      </c>
      <c r="Z99" s="64">
        <f t="shared" si="36"/>
        <v>176189603</v>
      </c>
      <c r="AA99" s="64">
        <f t="shared" si="36"/>
        <v>142934030</v>
      </c>
      <c r="AB99" s="65">
        <f t="shared" si="36"/>
        <v>124959199</v>
      </c>
      <c r="AC99" s="64">
        <f t="shared" si="36"/>
        <v>118570616</v>
      </c>
      <c r="AD99" s="64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</row>
    <row r="100" s="27" customFormat="1" ht="14" customHeight="1" spans="1:84">
      <c r="A100" s="66"/>
      <c r="B100" s="49"/>
      <c r="D100" s="67"/>
      <c r="E100" s="67"/>
      <c r="F100" s="67"/>
      <c r="G100" s="68"/>
      <c r="H100" s="68"/>
      <c r="I100" s="69"/>
      <c r="J100" s="67"/>
      <c r="K100" s="67"/>
      <c r="L100" s="67"/>
      <c r="M100" s="67"/>
      <c r="N100" s="48"/>
      <c r="O100" s="67"/>
      <c r="P100" s="67"/>
      <c r="Q100" s="67"/>
      <c r="R100" s="67"/>
      <c r="S100" s="70"/>
      <c r="T100" s="70"/>
      <c r="U100" s="70"/>
      <c r="V100" s="70"/>
      <c r="W100" s="70"/>
      <c r="X100" s="70"/>
      <c r="Y100" s="70"/>
      <c r="Z100" s="70"/>
      <c r="AA100" s="70"/>
      <c r="AB100" s="68"/>
      <c r="AC100" s="70"/>
      <c r="AD100" s="70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CF100" s="71"/>
    </row>
    <row r="101" spans="1:84">
      <c r="A101" s="30"/>
      <c r="B101" s="54" t="s">
        <v>70</v>
      </c>
      <c r="D101" s="55"/>
      <c r="E101" s="56"/>
      <c r="F101" s="56"/>
      <c r="G101" s="56"/>
      <c r="H101" s="56"/>
      <c r="I101" s="28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6"/>
      <c r="AC101" s="55"/>
      <c r="AD101" s="55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</row>
    <row r="102" spans="1:84">
      <c r="A102" s="30"/>
      <c r="B102" s="57" t="s">
        <v>64</v>
      </c>
      <c r="D102" s="55">
        <f>D96/D30</f>
        <v>0.155616005725163</v>
      </c>
      <c r="E102" s="56">
        <f>E96/E30</f>
        <v>0.146722563761729</v>
      </c>
      <c r="F102" s="56">
        <f>F96/F30</f>
        <v>0.183177752587123</v>
      </c>
      <c r="G102" s="56">
        <f>G96/G30</f>
        <v>0.134120954227881</v>
      </c>
      <c r="H102" s="56">
        <f>H96/H30</f>
        <v>0.0860336376588777</v>
      </c>
      <c r="I102" s="28"/>
      <c r="J102" s="55">
        <f t="shared" ref="J102:AC102" si="37">J96/J30</f>
        <v>0.211798734165511</v>
      </c>
      <c r="K102" s="55">
        <f t="shared" si="37"/>
        <v>0.126154907737012</v>
      </c>
      <c r="L102" s="55">
        <f t="shared" si="37"/>
        <v>0.159680552979074</v>
      </c>
      <c r="M102" s="55">
        <f t="shared" si="37"/>
        <v>0.165597874375738</v>
      </c>
      <c r="N102" s="55">
        <f t="shared" si="37"/>
        <v>0.164773077005913</v>
      </c>
      <c r="O102" s="55">
        <f t="shared" si="37"/>
        <v>0.122343355244631</v>
      </c>
      <c r="P102" s="55">
        <f t="shared" si="37"/>
        <v>0.126422479944386</v>
      </c>
      <c r="Q102" s="55">
        <f t="shared" si="37"/>
        <v>0.204707713950446</v>
      </c>
      <c r="R102" s="55">
        <f t="shared" si="37"/>
        <v>0.395634280576622</v>
      </c>
      <c r="S102" s="55">
        <f t="shared" si="37"/>
        <v>0.12975851732983</v>
      </c>
      <c r="T102" s="55">
        <f t="shared" si="37"/>
        <v>0.12890344686991</v>
      </c>
      <c r="U102" s="55">
        <f t="shared" si="37"/>
        <v>0.165930070783103</v>
      </c>
      <c r="V102" s="55">
        <f t="shared" si="37"/>
        <v>0.17113239230904</v>
      </c>
      <c r="W102" s="55">
        <f t="shared" si="37"/>
        <v>0.14390561569315</v>
      </c>
      <c r="X102" s="55">
        <f t="shared" si="37"/>
        <v>0.106461976570489</v>
      </c>
      <c r="Y102" s="55">
        <f t="shared" si="37"/>
        <v>0.114912805114105</v>
      </c>
      <c r="Z102" s="55">
        <f t="shared" si="37"/>
        <v>0.0971480148683115</v>
      </c>
      <c r="AA102" s="55">
        <f t="shared" si="37"/>
        <v>0.0705632875445323</v>
      </c>
      <c r="AB102" s="56">
        <f t="shared" si="37"/>
        <v>0.0697499677717271</v>
      </c>
      <c r="AC102" s="55">
        <f t="shared" si="37"/>
        <v>0.128781131222249</v>
      </c>
      <c r="AD102" s="55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</row>
    <row r="103" spans="1:84">
      <c r="A103" s="30"/>
      <c r="B103" s="57" t="s">
        <v>65</v>
      </c>
      <c r="D103" s="55">
        <f>D97/D30</f>
        <v>0.0363432393775262</v>
      </c>
      <c r="E103" s="56">
        <f>E97/E30</f>
        <v>0.0373403182544791</v>
      </c>
      <c r="F103" s="56">
        <f>F97/F30</f>
        <v>0.0487721014758224</v>
      </c>
      <c r="G103" s="56">
        <f>G97/G30</f>
        <v>0.0486386788079018</v>
      </c>
      <c r="H103" s="56">
        <f>H97/H30</f>
        <v>0.0318950415763097</v>
      </c>
      <c r="I103" s="28"/>
      <c r="J103" s="55">
        <f t="shared" ref="J103:AC103" si="38">J97/J30</f>
        <v>0.0699018118208388</v>
      </c>
      <c r="K103" s="55">
        <f t="shared" si="38"/>
        <v>0.024313088159049</v>
      </c>
      <c r="L103" s="55">
        <f t="shared" si="38"/>
        <v>0.0325962188912005</v>
      </c>
      <c r="M103" s="55">
        <f t="shared" si="38"/>
        <v>0.0398468272011151</v>
      </c>
      <c r="N103" s="55">
        <f t="shared" si="38"/>
        <v>0.0446397109531808</v>
      </c>
      <c r="O103" s="55">
        <f t="shared" si="38"/>
        <v>0.0276420921165202</v>
      </c>
      <c r="P103" s="55">
        <f t="shared" si="38"/>
        <v>0.0323511079677506</v>
      </c>
      <c r="Q103" s="55">
        <f t="shared" si="38"/>
        <v>0.0544636693454178</v>
      </c>
      <c r="R103" s="55">
        <f t="shared" si="38"/>
        <v>0.0681789141253934</v>
      </c>
      <c r="S103" s="55">
        <f t="shared" si="38"/>
        <v>0.0383038556458972</v>
      </c>
      <c r="T103" s="55">
        <f t="shared" si="38"/>
        <v>0.0392771343375807</v>
      </c>
      <c r="U103" s="55">
        <f t="shared" si="38"/>
        <v>0.0686266471846158</v>
      </c>
      <c r="V103" s="55">
        <f t="shared" si="38"/>
        <v>0.0606914377564061</v>
      </c>
      <c r="W103" s="55">
        <f t="shared" si="38"/>
        <v>0.0369085723218848</v>
      </c>
      <c r="X103" s="55">
        <f t="shared" si="38"/>
        <v>0.0452648218355161</v>
      </c>
      <c r="Y103" s="55">
        <f t="shared" si="38"/>
        <v>0.0641739498105003</v>
      </c>
      <c r="Z103" s="55">
        <f t="shared" si="38"/>
        <v>0.0410083595758151</v>
      </c>
      <c r="AA103" s="55">
        <f t="shared" si="38"/>
        <v>0.0240935509572568</v>
      </c>
      <c r="AB103" s="56">
        <f t="shared" si="38"/>
        <v>0.0281173297755762</v>
      </c>
      <c r="AC103" s="55">
        <f t="shared" si="38"/>
        <v>0.0394779891966472</v>
      </c>
      <c r="AD103" s="55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</row>
    <row r="104" spans="1:84">
      <c r="A104" s="30"/>
      <c r="B104" s="57" t="s">
        <v>66</v>
      </c>
      <c r="D104" s="55">
        <f>D98/D30</f>
        <v>0.0184259810425493</v>
      </c>
      <c r="E104" s="56">
        <f>E98/E30</f>
        <v>0.0369710726412559</v>
      </c>
      <c r="F104" s="56">
        <f>F98/F30</f>
        <v>0.0866380264224191</v>
      </c>
      <c r="G104" s="56">
        <f>G98/G30</f>
        <v>0.0439506145213464</v>
      </c>
      <c r="H104" s="56">
        <f>H98/H30</f>
        <v>0.0339535625567938</v>
      </c>
      <c r="I104" s="28"/>
      <c r="J104" s="55">
        <f t="shared" ref="J104:AC104" si="39">J98/J30</f>
        <v>0.0149052633900116</v>
      </c>
      <c r="K104" s="55">
        <f t="shared" si="39"/>
        <v>0.0210937892722833</v>
      </c>
      <c r="L104" s="55">
        <f t="shared" si="39"/>
        <v>0.0126328283323324</v>
      </c>
      <c r="M104" s="55">
        <f t="shared" si="39"/>
        <v>0.0259573632780515</v>
      </c>
      <c r="N104" s="55">
        <f t="shared" si="39"/>
        <v>0.0192814146193717</v>
      </c>
      <c r="O104" s="55">
        <f t="shared" si="39"/>
        <v>0.039500958444272</v>
      </c>
      <c r="P104" s="55">
        <f t="shared" si="39"/>
        <v>0.0396336724942551</v>
      </c>
      <c r="Q104" s="55">
        <f t="shared" si="39"/>
        <v>0.0555878483260236</v>
      </c>
      <c r="R104" s="55">
        <f t="shared" si="39"/>
        <v>0.0350396275197274</v>
      </c>
      <c r="S104" s="55">
        <f t="shared" si="39"/>
        <v>0.133327344986174</v>
      </c>
      <c r="T104" s="55">
        <f t="shared" si="39"/>
        <v>0.0524249850753707</v>
      </c>
      <c r="U104" s="55">
        <f t="shared" si="39"/>
        <v>0.110062707961133</v>
      </c>
      <c r="V104" s="55">
        <f t="shared" si="39"/>
        <v>0.0703299085312348</v>
      </c>
      <c r="W104" s="55">
        <f t="shared" si="39"/>
        <v>0.0332240053444959</v>
      </c>
      <c r="X104" s="55">
        <f t="shared" si="39"/>
        <v>0.0373937521791027</v>
      </c>
      <c r="Y104" s="55">
        <f t="shared" si="39"/>
        <v>0.046810042412367</v>
      </c>
      <c r="Z104" s="55">
        <f t="shared" si="39"/>
        <v>0.0405241706151727</v>
      </c>
      <c r="AA104" s="55">
        <f t="shared" si="39"/>
        <v>0.0218911280234378</v>
      </c>
      <c r="AB104" s="56">
        <f t="shared" si="39"/>
        <v>0.0344003489364818</v>
      </c>
      <c r="AC104" s="55">
        <f t="shared" si="39"/>
        <v>0.0483728818665714</v>
      </c>
      <c r="AD104" s="55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</row>
    <row r="105" spans="1:84">
      <c r="A105" s="30"/>
      <c r="B105" s="57" t="s">
        <v>67</v>
      </c>
      <c r="D105" s="55">
        <f>D99/D30</f>
        <v>0.210385226145238</v>
      </c>
      <c r="E105" s="56">
        <f>E99/E30</f>
        <v>0.221033954657464</v>
      </c>
      <c r="F105" s="56">
        <f>F99/F30</f>
        <v>0.318587880485365</v>
      </c>
      <c r="G105" s="56">
        <f>G99/G30</f>
        <v>0.226710247557129</v>
      </c>
      <c r="H105" s="56">
        <f>H99/H30</f>
        <v>0.151882241791981</v>
      </c>
      <c r="I105" s="28"/>
      <c r="J105" s="55">
        <f t="shared" ref="J105:AC105" si="40">J99/J30</f>
        <v>0.296605809376361</v>
      </c>
      <c r="K105" s="55">
        <f t="shared" si="40"/>
        <v>0.171561785168344</v>
      </c>
      <c r="L105" s="55">
        <f t="shared" si="40"/>
        <v>0.204909600202607</v>
      </c>
      <c r="M105" s="55">
        <f t="shared" si="40"/>
        <v>0.231402064854905</v>
      </c>
      <c r="N105" s="55">
        <f t="shared" si="40"/>
        <v>0.228694202578466</v>
      </c>
      <c r="O105" s="55">
        <f t="shared" si="40"/>
        <v>0.189486405805423</v>
      </c>
      <c r="P105" s="55">
        <f t="shared" si="40"/>
        <v>0.198407260406392</v>
      </c>
      <c r="Q105" s="55">
        <f t="shared" si="40"/>
        <v>0.314759231621888</v>
      </c>
      <c r="R105" s="55">
        <f t="shared" si="40"/>
        <v>0.498852822221742</v>
      </c>
      <c r="S105" s="55">
        <f t="shared" si="40"/>
        <v>0.301389717961901</v>
      </c>
      <c r="T105" s="55">
        <f t="shared" si="40"/>
        <v>0.220605566282861</v>
      </c>
      <c r="U105" s="55">
        <f t="shared" si="40"/>
        <v>0.344619425928852</v>
      </c>
      <c r="V105" s="55">
        <f t="shared" si="40"/>
        <v>0.302153738596681</v>
      </c>
      <c r="W105" s="55">
        <f t="shared" si="40"/>
        <v>0.214038193359531</v>
      </c>
      <c r="X105" s="55">
        <f t="shared" si="40"/>
        <v>0.189120550585108</v>
      </c>
      <c r="Y105" s="55">
        <f t="shared" si="40"/>
        <v>0.225896797336972</v>
      </c>
      <c r="Z105" s="55">
        <f t="shared" si="40"/>
        <v>0.178680545059299</v>
      </c>
      <c r="AA105" s="55">
        <f t="shared" si="40"/>
        <v>0.116547966525227</v>
      </c>
      <c r="AB105" s="56">
        <f t="shared" si="40"/>
        <v>0.132267646483785</v>
      </c>
      <c r="AC105" s="55">
        <f t="shared" si="40"/>
        <v>0.216632002285468</v>
      </c>
      <c r="AD105" s="55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</row>
    <row r="106" spans="1:84">
      <c r="A106" s="30"/>
      <c r="B106" s="62"/>
      <c r="D106" s="33"/>
      <c r="E106" s="34"/>
      <c r="F106" s="34"/>
      <c r="G106" s="34"/>
      <c r="H106" s="34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4"/>
      <c r="AC106" s="33"/>
      <c r="AD106" s="33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</row>
    <row r="107" spans="1:84">
      <c r="A107" s="30"/>
      <c r="B107" s="41" t="s">
        <v>71</v>
      </c>
      <c r="D107" s="64">
        <f>L107+M107+K107+J107</f>
        <v>1366650</v>
      </c>
      <c r="E107" s="47">
        <f>SUM(N107:Q107)</f>
        <v>911556</v>
      </c>
      <c r="F107" s="47">
        <f>SUM(S107,T107,U107,R107)</f>
        <v>2968735</v>
      </c>
      <c r="G107" s="47">
        <f>SUM(V107:Y107)</f>
        <v>16385038</v>
      </c>
      <c r="H107" s="65">
        <f>SUM(Z107:AC107)</f>
        <v>48726818</v>
      </c>
      <c r="J107" s="64">
        <v>282812</v>
      </c>
      <c r="K107" s="64">
        <v>696948</v>
      </c>
      <c r="L107" s="64">
        <v>0</v>
      </c>
      <c r="M107" s="64">
        <v>386890</v>
      </c>
      <c r="N107" s="64">
        <v>387800</v>
      </c>
      <c r="O107" s="64">
        <v>520000</v>
      </c>
      <c r="P107" s="64">
        <v>0</v>
      </c>
      <c r="Q107" s="64">
        <v>3756</v>
      </c>
      <c r="R107" s="64">
        <v>1071262</v>
      </c>
      <c r="S107" s="64">
        <v>1070500</v>
      </c>
      <c r="T107" s="64">
        <v>528120</v>
      </c>
      <c r="U107" s="64">
        <v>298853</v>
      </c>
      <c r="V107" s="64">
        <v>14980000</v>
      </c>
      <c r="W107" s="64">
        <v>882000</v>
      </c>
      <c r="X107" s="64">
        <v>254668</v>
      </c>
      <c r="Y107" s="64">
        <v>268370</v>
      </c>
      <c r="Z107" s="64">
        <v>16269976</v>
      </c>
      <c r="AA107" s="64">
        <v>10600000</v>
      </c>
      <c r="AB107" s="65">
        <v>21504500</v>
      </c>
      <c r="AC107" s="64">
        <v>352342</v>
      </c>
      <c r="AD107" s="64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</row>
    <row r="109" spans="1:84">
      <c r="A109" s="30"/>
      <c r="B109" s="41" t="s">
        <v>72</v>
      </c>
      <c r="D109" s="64">
        <f>L109+M109+K109+J109</f>
        <v>-39385588</v>
      </c>
      <c r="E109" s="87">
        <f>SUM(N109:Q109)</f>
        <v>-193200639</v>
      </c>
      <c r="F109" s="87">
        <f>SUM(T109,U109,S109,R109)</f>
        <v>-271835982</v>
      </c>
      <c r="G109" s="47">
        <f>SUM(V109:Y109)</f>
        <v>-49462929</v>
      </c>
      <c r="H109" s="65">
        <f>SUM(Z109:AC109)</f>
        <v>225820409.265497</v>
      </c>
      <c r="J109" s="64">
        <v>-88108576</v>
      </c>
      <c r="K109" s="64">
        <v>81687224</v>
      </c>
      <c r="L109" s="64">
        <v>5880484</v>
      </c>
      <c r="M109" s="64">
        <v>-38844720</v>
      </c>
      <c r="N109" s="64">
        <v>-72538069</v>
      </c>
      <c r="O109" s="64">
        <v>-40946493</v>
      </c>
      <c r="P109" s="64">
        <v>-24918464</v>
      </c>
      <c r="Q109" s="64">
        <v>-54797613</v>
      </c>
      <c r="R109" s="64">
        <v>-130169912</v>
      </c>
      <c r="S109" s="64">
        <v>-79422326</v>
      </c>
      <c r="T109" s="64">
        <v>-1905620</v>
      </c>
      <c r="U109" s="64">
        <v>-60338124</v>
      </c>
      <c r="V109" s="64">
        <v>-37132309</v>
      </c>
      <c r="W109" s="64">
        <v>2883289</v>
      </c>
      <c r="X109" s="64">
        <v>14362336</v>
      </c>
      <c r="Y109" s="64">
        <v>-29576245</v>
      </c>
      <c r="Z109" s="64">
        <v>47646742</v>
      </c>
      <c r="AA109" s="64">
        <v>91712384.2654967</v>
      </c>
      <c r="AB109" s="65">
        <v>91834850</v>
      </c>
      <c r="AC109" s="64">
        <v>-5373567</v>
      </c>
      <c r="AD109" s="64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</row>
    <row r="110" spans="1:84">
      <c r="A110" s="30"/>
      <c r="B110" s="57" t="s">
        <v>73</v>
      </c>
      <c r="D110" s="55">
        <f>D109/E109-1</f>
        <v>-0.796141523113699</v>
      </c>
      <c r="E110" s="72">
        <f>E109/F109-1</f>
        <v>-0.289274960663596</v>
      </c>
      <c r="F110" s="72">
        <f>F109/G109-1</f>
        <v>4.49575181849825</v>
      </c>
      <c r="G110" s="56">
        <f>G109/H109-1</f>
        <v>-1.219036574953</v>
      </c>
      <c r="H110" s="56"/>
      <c r="I110" s="28"/>
      <c r="J110" s="55">
        <f t="shared" ref="J110:Y110" si="41">J109/N109-1</f>
        <v>0.214652901774929</v>
      </c>
      <c r="K110" s="55">
        <f t="shared" si="41"/>
        <v>-2.99497485657685</v>
      </c>
      <c r="L110" s="55">
        <f t="shared" si="41"/>
        <v>-1.23598902404257</v>
      </c>
      <c r="M110" s="55">
        <f t="shared" si="41"/>
        <v>-0.291123867019536</v>
      </c>
      <c r="N110" s="55">
        <f t="shared" si="41"/>
        <v>-0.442743197060777</v>
      </c>
      <c r="O110" s="55">
        <f t="shared" si="41"/>
        <v>-0.484446061174285</v>
      </c>
      <c r="P110" s="55">
        <f t="shared" si="41"/>
        <v>12.0763027256221</v>
      </c>
      <c r="Q110" s="55">
        <f t="shared" si="41"/>
        <v>-0.0918243828727588</v>
      </c>
      <c r="R110" s="55">
        <f t="shared" si="41"/>
        <v>2.50557009530433</v>
      </c>
      <c r="S110" s="55">
        <f t="shared" si="41"/>
        <v>-28.5457389113613</v>
      </c>
      <c r="T110" s="55">
        <f t="shared" si="41"/>
        <v>-1.1326817587334</v>
      </c>
      <c r="U110" s="55">
        <f t="shared" si="41"/>
        <v>1.04008737417478</v>
      </c>
      <c r="V110" s="55">
        <f t="shared" si="41"/>
        <v>-1.77932524746393</v>
      </c>
      <c r="W110" s="55">
        <f t="shared" si="41"/>
        <v>-0.96856161768019</v>
      </c>
      <c r="X110" s="55">
        <f t="shared" si="41"/>
        <v>-0.843606909577355</v>
      </c>
      <c r="Y110" s="55">
        <f t="shared" si="41"/>
        <v>4.5040246078629</v>
      </c>
      <c r="Z110" s="55"/>
      <c r="AA110" s="55"/>
      <c r="AB110" s="56"/>
      <c r="AC110" s="55"/>
      <c r="AD110" s="55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</row>
    <row r="111" spans="1:84">
      <c r="A111" s="30"/>
      <c r="B111" s="41" t="s">
        <v>74</v>
      </c>
      <c r="D111" s="33">
        <f>D109/D30</f>
        <v>-0.00914271534668049</v>
      </c>
      <c r="E111" s="77">
        <f>E109/E30</f>
        <v>-0.0587540229920348</v>
      </c>
      <c r="F111" s="77">
        <f>F109/F30</f>
        <v>-0.102511623718724</v>
      </c>
      <c r="G111" s="34">
        <f>G109/G30</f>
        <v>-0.0156103549255842</v>
      </c>
      <c r="H111" s="34">
        <f>H109/H30</f>
        <v>0.060957788712647</v>
      </c>
      <c r="J111" s="33">
        <f t="shared" ref="J111:AC111" si="42">J109/J30</f>
        <v>-0.130290429039713</v>
      </c>
      <c r="K111" s="33">
        <f t="shared" si="42"/>
        <v>0.0482236975433664</v>
      </c>
      <c r="L111" s="33">
        <f t="shared" si="42"/>
        <v>0.00468300763670538</v>
      </c>
      <c r="M111" s="33">
        <f t="shared" si="42"/>
        <v>-0.0569580318934785</v>
      </c>
      <c r="N111" s="33">
        <f t="shared" si="42"/>
        <v>-0.0885496442802988</v>
      </c>
      <c r="O111" s="33">
        <f t="shared" si="42"/>
        <v>-0.0399908408345257</v>
      </c>
      <c r="P111" s="33">
        <f t="shared" si="42"/>
        <v>-0.0264953248881985</v>
      </c>
      <c r="Q111" s="33">
        <f t="shared" si="42"/>
        <v>-0.10856718702102</v>
      </c>
      <c r="R111" s="33">
        <f t="shared" si="42"/>
        <v>-0.271930710646029</v>
      </c>
      <c r="S111" s="33">
        <f t="shared" si="42"/>
        <v>-0.0856746355803633</v>
      </c>
      <c r="T111" s="33">
        <f t="shared" si="42"/>
        <v>-0.00229922084885329</v>
      </c>
      <c r="U111" s="33">
        <f t="shared" si="42"/>
        <v>-0.14461389093211</v>
      </c>
      <c r="V111" s="33">
        <f t="shared" si="42"/>
        <v>-0.0606468333387686</v>
      </c>
      <c r="W111" s="33">
        <f t="shared" si="42"/>
        <v>0.00250018919930725</v>
      </c>
      <c r="X111" s="33">
        <f t="shared" si="42"/>
        <v>0.0173537825029259</v>
      </c>
      <c r="Y111" s="33">
        <f t="shared" si="42"/>
        <v>-0.0513942323366571</v>
      </c>
      <c r="Z111" s="33">
        <f t="shared" si="42"/>
        <v>0.0483203644590754</v>
      </c>
      <c r="AA111" s="33">
        <f t="shared" si="42"/>
        <v>0.0747819948218339</v>
      </c>
      <c r="AB111" s="34">
        <f t="shared" si="42"/>
        <v>0.0972059646020253</v>
      </c>
      <c r="AC111" s="33">
        <f t="shared" si="42"/>
        <v>-0.00981766493163123</v>
      </c>
      <c r="AD111" s="33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</row>
    <row r="112" s="27" customFormat="1" spans="1:84">
      <c r="A112" s="66"/>
      <c r="B112" s="49"/>
      <c r="D112" s="67"/>
      <c r="E112" s="67"/>
      <c r="F112" s="67"/>
      <c r="G112" s="68"/>
      <c r="H112" s="68"/>
      <c r="I112" s="69"/>
      <c r="J112" s="67"/>
      <c r="K112" s="67"/>
      <c r="L112" s="67"/>
      <c r="M112" s="67"/>
      <c r="N112" s="48"/>
      <c r="O112" s="67"/>
      <c r="P112" s="67"/>
      <c r="Q112" s="67"/>
      <c r="R112" s="67"/>
      <c r="S112" s="70"/>
      <c r="T112" s="70"/>
      <c r="U112" s="70"/>
      <c r="V112" s="70"/>
      <c r="W112" s="70"/>
      <c r="X112" s="70"/>
      <c r="Y112" s="70"/>
      <c r="Z112" s="70"/>
      <c r="AA112" s="70"/>
      <c r="AB112" s="68"/>
      <c r="AC112" s="70"/>
      <c r="AD112" s="70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CF112" s="71"/>
    </row>
    <row r="113" spans="1:84">
      <c r="A113" s="30"/>
      <c r="B113" s="41" t="s">
        <v>75</v>
      </c>
      <c r="D113" s="36">
        <f>L113+M113+K113+J113</f>
        <v>-11654191</v>
      </c>
      <c r="E113" s="87">
        <f>SUM(N113:Q113)</f>
        <v>-168967661</v>
      </c>
      <c r="F113" s="87">
        <f>SUM(T113,U113,S113,R113)</f>
        <v>-224176678</v>
      </c>
      <c r="G113" s="47">
        <f>SUM(V113:Y113)</f>
        <v>8756257</v>
      </c>
      <c r="H113" s="36">
        <f>SUM(Z113:AC113)</f>
        <v>273038565.265497</v>
      </c>
      <c r="J113" s="36">
        <f t="shared" ref="J113:AC113" si="43">J109+J124</f>
        <v>-82412801</v>
      </c>
      <c r="K113" s="36">
        <f t="shared" si="43"/>
        <v>88372316</v>
      </c>
      <c r="L113" s="36">
        <f t="shared" si="43"/>
        <v>13740907</v>
      </c>
      <c r="M113" s="36">
        <f t="shared" si="43"/>
        <v>-31354613</v>
      </c>
      <c r="N113" s="36">
        <f t="shared" si="43"/>
        <v>-66683485</v>
      </c>
      <c r="O113" s="36">
        <f t="shared" si="43"/>
        <v>-34248500</v>
      </c>
      <c r="P113" s="36">
        <f t="shared" si="43"/>
        <v>-19548838</v>
      </c>
      <c r="Q113" s="36">
        <f t="shared" si="43"/>
        <v>-48486838</v>
      </c>
      <c r="R113" s="36">
        <f t="shared" si="43"/>
        <v>-122429553</v>
      </c>
      <c r="S113" s="36">
        <f t="shared" si="43"/>
        <v>-69961856</v>
      </c>
      <c r="T113" s="36">
        <f t="shared" si="43"/>
        <v>14360642</v>
      </c>
      <c r="U113" s="36">
        <f t="shared" si="43"/>
        <v>-46145911</v>
      </c>
      <c r="V113" s="36">
        <f t="shared" si="43"/>
        <v>-26241775</v>
      </c>
      <c r="W113" s="36">
        <f t="shared" si="43"/>
        <v>20174665</v>
      </c>
      <c r="X113" s="36">
        <f t="shared" si="43"/>
        <v>31155995</v>
      </c>
      <c r="Y113" s="36">
        <f t="shared" si="43"/>
        <v>-16332628</v>
      </c>
      <c r="Z113" s="36">
        <f t="shared" si="43"/>
        <v>60185101</v>
      </c>
      <c r="AA113" s="36">
        <f t="shared" si="43"/>
        <v>102207479.265497</v>
      </c>
      <c r="AB113" s="36">
        <f t="shared" si="43"/>
        <v>103965314</v>
      </c>
      <c r="AC113" s="36">
        <f t="shared" si="43"/>
        <v>6680671</v>
      </c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</row>
    <row r="114" spans="1:84">
      <c r="A114" s="30"/>
      <c r="B114" s="57" t="s">
        <v>73</v>
      </c>
      <c r="D114" s="55">
        <f>D113/E113-1</f>
        <v>-0.931027091627906</v>
      </c>
      <c r="E114" s="72">
        <f>E113/F113-1</f>
        <v>-0.246274579017537</v>
      </c>
      <c r="F114" s="72">
        <f>F113/G113-1</f>
        <v>-26.6018842297571</v>
      </c>
      <c r="G114" s="56">
        <f>G113/H113-1</f>
        <v>-0.967930328847554</v>
      </c>
      <c r="H114" s="56"/>
      <c r="J114" s="55">
        <f t="shared" ref="J114:Y114" si="44">J113/N113-1</f>
        <v>0.235880233314141</v>
      </c>
      <c r="K114" s="55">
        <f t="shared" si="44"/>
        <v>-3.58032661284436</v>
      </c>
      <c r="L114" s="55">
        <f t="shared" si="44"/>
        <v>-1.7029014716885</v>
      </c>
      <c r="M114" s="55">
        <f t="shared" si="44"/>
        <v>-0.353337641856538</v>
      </c>
      <c r="N114" s="55">
        <f t="shared" si="44"/>
        <v>-0.455331793950109</v>
      </c>
      <c r="O114" s="55">
        <f t="shared" si="44"/>
        <v>-0.510468961829715</v>
      </c>
      <c r="P114" s="55">
        <f t="shared" si="44"/>
        <v>-2.3612788341914</v>
      </c>
      <c r="Q114" s="55">
        <f t="shared" si="44"/>
        <v>0.0507288067191911</v>
      </c>
      <c r="R114" s="55">
        <f t="shared" si="44"/>
        <v>3.66544481080262</v>
      </c>
      <c r="S114" s="55">
        <f t="shared" si="44"/>
        <v>-4.46780756954329</v>
      </c>
      <c r="T114" s="55">
        <f t="shared" si="44"/>
        <v>-0.539072913575702</v>
      </c>
      <c r="U114" s="55">
        <f t="shared" si="44"/>
        <v>1.82538186751085</v>
      </c>
      <c r="V114" s="55">
        <f t="shared" si="44"/>
        <v>-1.43601779450366</v>
      </c>
      <c r="W114" s="55">
        <f t="shared" si="44"/>
        <v>-0.802610678347777</v>
      </c>
      <c r="X114" s="55">
        <f t="shared" si="44"/>
        <v>-0.700323177016519</v>
      </c>
      <c r="Y114" s="55">
        <f t="shared" si="44"/>
        <v>-3.4447586178095</v>
      </c>
      <c r="Z114" s="55"/>
      <c r="AA114" s="55"/>
      <c r="AB114" s="56"/>
      <c r="AC114" s="55"/>
      <c r="AD114" s="55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</row>
    <row r="115" spans="1:84">
      <c r="A115" s="30"/>
      <c r="B115" s="41" t="s">
        <v>76</v>
      </c>
      <c r="D115" s="33">
        <f>D113/D30</f>
        <v>-0.00270532842898894</v>
      </c>
      <c r="E115" s="34">
        <f>E113/E30</f>
        <v>-0.0513845600650645</v>
      </c>
      <c r="F115" s="34">
        <f>F113/F30</f>
        <v>-0.0845389013351788</v>
      </c>
      <c r="G115" s="34">
        <f>G113/G30</f>
        <v>0.0027634489576958</v>
      </c>
      <c r="H115" s="34">
        <f>H113/H30</f>
        <v>0.0737038216607353</v>
      </c>
      <c r="J115" s="33">
        <f t="shared" ref="J115:AC115" si="45">J113/J30</f>
        <v>-0.121867810014935</v>
      </c>
      <c r="K115" s="33">
        <f t="shared" si="45"/>
        <v>0.0521702125413246</v>
      </c>
      <c r="L115" s="33">
        <f t="shared" si="45"/>
        <v>0.0109427680470278</v>
      </c>
      <c r="M115" s="33">
        <f t="shared" si="45"/>
        <v>-0.0459752843439642</v>
      </c>
      <c r="N115" s="33">
        <f t="shared" si="45"/>
        <v>-0.0814027579934702</v>
      </c>
      <c r="O115" s="33">
        <f t="shared" si="45"/>
        <v>-0.0334491726146426</v>
      </c>
      <c r="P115" s="33">
        <f t="shared" si="45"/>
        <v>-0.0207859045403746</v>
      </c>
      <c r="Q115" s="33">
        <f t="shared" si="45"/>
        <v>-0.0960640312782218</v>
      </c>
      <c r="R115" s="33">
        <f t="shared" si="45"/>
        <v>-0.25576075791897</v>
      </c>
      <c r="S115" s="33">
        <f t="shared" si="45"/>
        <v>-0.0754694154553703</v>
      </c>
      <c r="T115" s="33">
        <f t="shared" si="45"/>
        <v>0.0173267952106497</v>
      </c>
      <c r="U115" s="33">
        <f t="shared" si="45"/>
        <v>-0.11059905906781</v>
      </c>
      <c r="V115" s="33">
        <f t="shared" si="45"/>
        <v>-0.0428597250695739</v>
      </c>
      <c r="W115" s="33">
        <f t="shared" si="45"/>
        <v>0.0174940769144688</v>
      </c>
      <c r="X115" s="33">
        <f t="shared" si="45"/>
        <v>0.0376452939753147</v>
      </c>
      <c r="Y115" s="33">
        <f t="shared" si="45"/>
        <v>-0.0283809820381252</v>
      </c>
      <c r="Z115" s="33">
        <f t="shared" si="45"/>
        <v>0.0610359888893613</v>
      </c>
      <c r="AA115" s="33">
        <f t="shared" si="45"/>
        <v>0.0833396628644902</v>
      </c>
      <c r="AB115" s="34">
        <f t="shared" si="45"/>
        <v>0.110045899051639</v>
      </c>
      <c r="AC115" s="33">
        <f t="shared" si="45"/>
        <v>0.0122057823781607</v>
      </c>
      <c r="AD115" s="33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</row>
    <row r="116" s="27" customFormat="1" spans="1:84">
      <c r="A116" s="66"/>
      <c r="B116" s="49"/>
      <c r="D116" s="67"/>
      <c r="E116" s="67"/>
      <c r="F116" s="67"/>
      <c r="G116" s="68"/>
      <c r="H116" s="68"/>
      <c r="I116" s="69"/>
      <c r="J116" s="67"/>
      <c r="K116" s="67"/>
      <c r="L116" s="67"/>
      <c r="M116" s="67"/>
      <c r="N116" s="48"/>
      <c r="O116" s="67"/>
      <c r="P116" s="67"/>
      <c r="Q116" s="67"/>
      <c r="R116" s="67"/>
      <c r="S116" s="70"/>
      <c r="T116" s="70"/>
      <c r="U116" s="70"/>
      <c r="V116" s="70"/>
      <c r="W116" s="70"/>
      <c r="X116" s="70"/>
      <c r="Y116" s="70"/>
      <c r="Z116" s="70"/>
      <c r="AA116" s="70"/>
      <c r="AB116" s="68"/>
      <c r="AC116" s="70"/>
      <c r="AD116" s="70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CF116" s="71"/>
    </row>
    <row r="117" spans="1:84">
      <c r="A117" s="30"/>
      <c r="B117" s="41" t="s">
        <v>77</v>
      </c>
      <c r="D117" s="36"/>
      <c r="E117" s="36"/>
      <c r="F117" s="36"/>
      <c r="G117" s="36"/>
      <c r="H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</row>
    <row r="118" spans="1:84">
      <c r="A118" s="30"/>
      <c r="B118" s="42" t="s">
        <v>78</v>
      </c>
    </row>
    <row r="119" spans="1:84">
      <c r="A119" s="30"/>
      <c r="B119" s="88" t="s">
        <v>59</v>
      </c>
      <c r="D119" s="64">
        <f>L119+M119+K119+J119</f>
        <v>858055</v>
      </c>
      <c r="E119" s="47">
        <f>SUM(N119:Q119)</f>
        <v>751445</v>
      </c>
      <c r="F119" s="47">
        <f>SUM(T119,U119,S119,R119)</f>
        <v>1237902</v>
      </c>
      <c r="G119" s="47">
        <f>SUM(V119:Y119)</f>
        <v>1224796</v>
      </c>
      <c r="H119" s="65">
        <f t="shared" ref="H119:H124" si="46">SUM(Z119:AC119)</f>
        <v>846833</v>
      </c>
      <c r="I119" s="81"/>
      <c r="J119" s="64">
        <v>156745</v>
      </c>
      <c r="K119" s="64">
        <v>224146</v>
      </c>
      <c r="L119" s="64">
        <v>223656</v>
      </c>
      <c r="M119" s="64">
        <v>253508</v>
      </c>
      <c r="N119" s="64">
        <v>155177</v>
      </c>
      <c r="O119" s="64">
        <v>154379</v>
      </c>
      <c r="P119" s="64">
        <v>138354</v>
      </c>
      <c r="Q119" s="64">
        <v>303535</v>
      </c>
      <c r="R119" s="64">
        <v>335225</v>
      </c>
      <c r="S119" s="64">
        <v>311157</v>
      </c>
      <c r="T119" s="64">
        <v>300533</v>
      </c>
      <c r="U119" s="64">
        <v>290987</v>
      </c>
      <c r="V119" s="64">
        <v>311071</v>
      </c>
      <c r="W119" s="64">
        <v>320653</v>
      </c>
      <c r="X119" s="64">
        <v>307095</v>
      </c>
      <c r="Y119" s="64">
        <v>285977</v>
      </c>
      <c r="Z119" s="64">
        <v>256904</v>
      </c>
      <c r="AA119" s="64">
        <v>223427</v>
      </c>
      <c r="AB119" s="65">
        <v>183165</v>
      </c>
      <c r="AC119" s="64">
        <v>183337</v>
      </c>
      <c r="AD119" s="64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</row>
    <row r="120" spans="1:84">
      <c r="A120" s="30"/>
      <c r="B120" s="88" t="s">
        <v>64</v>
      </c>
      <c r="D120" s="64">
        <f>L120+M120+K120+J120</f>
        <v>5396473</v>
      </c>
      <c r="E120" s="47">
        <f>SUM(N120:Q120)</f>
        <v>7110420</v>
      </c>
      <c r="F120" s="47">
        <f>SUM(T120,U120,S120,R120)</f>
        <v>9991688</v>
      </c>
      <c r="G120" s="47">
        <f>SUM(V120:Y120)</f>
        <v>15433684</v>
      </c>
      <c r="H120" s="65">
        <f t="shared" si="46"/>
        <v>13292632</v>
      </c>
      <c r="I120" s="81"/>
      <c r="J120" s="64">
        <v>896134</v>
      </c>
      <c r="K120" s="64">
        <v>1181757</v>
      </c>
      <c r="L120" s="64">
        <v>1656505</v>
      </c>
      <c r="M120" s="64">
        <v>1662077</v>
      </c>
      <c r="N120" s="64">
        <v>1363601</v>
      </c>
      <c r="O120" s="64">
        <v>2408003</v>
      </c>
      <c r="P120" s="64">
        <v>1328704</v>
      </c>
      <c r="Q120" s="64">
        <v>2010112</v>
      </c>
      <c r="R120" s="64">
        <v>1784011</v>
      </c>
      <c r="S120" s="64">
        <v>2374275</v>
      </c>
      <c r="T120" s="64">
        <v>2705325</v>
      </c>
      <c r="U120" s="64">
        <v>3128077</v>
      </c>
      <c r="V120" s="64">
        <v>2684492</v>
      </c>
      <c r="W120" s="64">
        <v>4410641</v>
      </c>
      <c r="X120" s="64">
        <v>4421095</v>
      </c>
      <c r="Y120" s="64">
        <v>3917456</v>
      </c>
      <c r="Z120" s="64">
        <v>3973140</v>
      </c>
      <c r="AA120" s="64">
        <v>3310173</v>
      </c>
      <c r="AB120" s="65">
        <v>2977457</v>
      </c>
      <c r="AC120" s="64">
        <v>3031862</v>
      </c>
      <c r="AD120" s="64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</row>
    <row r="121" spans="1:84">
      <c r="A121" s="30"/>
      <c r="B121" s="88" t="s">
        <v>65</v>
      </c>
      <c r="D121" s="64">
        <f>L121+M121+K121+J121</f>
        <v>9890499</v>
      </c>
      <c r="E121" s="47">
        <f>SUM(N121:Q121)</f>
        <v>7325327</v>
      </c>
      <c r="F121" s="47">
        <f>SUM(T121,U121,S121,R121)</f>
        <v>21653946</v>
      </c>
      <c r="G121" s="47">
        <f>SUM(V121:Y121)</f>
        <v>22361742</v>
      </c>
      <c r="H121" s="65">
        <f t="shared" si="46"/>
        <v>17062024</v>
      </c>
      <c r="I121" s="81"/>
      <c r="J121" s="64">
        <v>2258971</v>
      </c>
      <c r="K121" s="64">
        <v>2219375</v>
      </c>
      <c r="L121" s="64">
        <v>2785623</v>
      </c>
      <c r="M121" s="64">
        <v>2626530</v>
      </c>
      <c r="N121" s="64">
        <v>2054764</v>
      </c>
      <c r="O121" s="64">
        <v>1997306</v>
      </c>
      <c r="P121" s="64">
        <v>1831979</v>
      </c>
      <c r="Q121" s="64">
        <v>1441278</v>
      </c>
      <c r="R121" s="64">
        <v>2997597</v>
      </c>
      <c r="S121" s="64">
        <v>3550989</v>
      </c>
      <c r="T121" s="64">
        <v>8734735</v>
      </c>
      <c r="U121" s="64">
        <v>6370625</v>
      </c>
      <c r="V121" s="64">
        <v>3182290</v>
      </c>
      <c r="W121" s="64">
        <v>7272800</v>
      </c>
      <c r="X121" s="64">
        <v>6988758</v>
      </c>
      <c r="Y121" s="64">
        <v>4917894</v>
      </c>
      <c r="Z121" s="64">
        <v>4586137</v>
      </c>
      <c r="AA121" s="64">
        <v>4190424</v>
      </c>
      <c r="AB121" s="65">
        <v>4283976</v>
      </c>
      <c r="AC121" s="64">
        <v>4001487</v>
      </c>
      <c r="AD121" s="64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</row>
    <row r="122" spans="1:84">
      <c r="A122" s="30"/>
      <c r="B122" s="88" t="s">
        <v>66</v>
      </c>
      <c r="D122" s="64">
        <f>L122+M122+K122+J122</f>
        <v>11586370</v>
      </c>
      <c r="E122" s="47">
        <f>SUM(N122:Q122)</f>
        <v>9045786</v>
      </c>
      <c r="F122" s="47">
        <f>SUM(T122,U122,S122,R122)</f>
        <v>14775768</v>
      </c>
      <c r="G122" s="47">
        <f>SUM(V122:Y122)</f>
        <v>19198964</v>
      </c>
      <c r="H122" s="65">
        <f t="shared" si="46"/>
        <v>16016667</v>
      </c>
      <c r="I122" s="81"/>
      <c r="J122" s="64">
        <v>2383925</v>
      </c>
      <c r="K122" s="64">
        <v>3059814</v>
      </c>
      <c r="L122" s="64">
        <v>3194639</v>
      </c>
      <c r="M122" s="64">
        <v>2947992</v>
      </c>
      <c r="N122" s="64">
        <v>2281042</v>
      </c>
      <c r="O122" s="64">
        <v>2138305</v>
      </c>
      <c r="P122" s="64">
        <v>2070589</v>
      </c>
      <c r="Q122" s="64">
        <v>2555850</v>
      </c>
      <c r="R122" s="64">
        <v>2623526</v>
      </c>
      <c r="S122" s="64">
        <v>3224049</v>
      </c>
      <c r="T122" s="64">
        <v>4525669</v>
      </c>
      <c r="U122" s="64">
        <v>4402524</v>
      </c>
      <c r="V122" s="64">
        <v>4712681</v>
      </c>
      <c r="W122" s="64">
        <v>5287282</v>
      </c>
      <c r="X122" s="64">
        <v>5076711</v>
      </c>
      <c r="Y122" s="64">
        <v>4122290</v>
      </c>
      <c r="Z122" s="64">
        <v>3722178</v>
      </c>
      <c r="AA122" s="64">
        <v>2771071</v>
      </c>
      <c r="AB122" s="65">
        <v>4685866</v>
      </c>
      <c r="AC122" s="64">
        <v>4837552</v>
      </c>
      <c r="AD122" s="64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</row>
    <row r="123" spans="1:84">
      <c r="A123" s="30"/>
      <c r="B123" s="42" t="s">
        <v>79</v>
      </c>
      <c r="D123" s="64"/>
      <c r="E123" s="65"/>
      <c r="F123" s="65"/>
      <c r="G123" s="65"/>
      <c r="H123" s="65">
        <f t="shared" si="46"/>
        <v>0</v>
      </c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>
        <v>0</v>
      </c>
      <c r="U123" s="64">
        <v>0</v>
      </c>
      <c r="V123" s="64">
        <v>0</v>
      </c>
      <c r="W123" s="64">
        <v>0</v>
      </c>
      <c r="X123" s="64">
        <v>0</v>
      </c>
      <c r="Y123" s="64">
        <v>0</v>
      </c>
      <c r="Z123" s="64">
        <v>0</v>
      </c>
      <c r="AA123" s="64">
        <v>0</v>
      </c>
      <c r="AB123" s="65">
        <v>0</v>
      </c>
      <c r="AC123" s="64">
        <v>0</v>
      </c>
      <c r="AD123" s="64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</row>
    <row r="124" spans="1:84">
      <c r="A124" s="30"/>
      <c r="B124" s="42" t="s">
        <v>80</v>
      </c>
      <c r="D124" s="36">
        <f>L124+M124+K124+J124</f>
        <v>27731397</v>
      </c>
      <c r="E124" s="47">
        <f>SUM(N124:Q124)</f>
        <v>24232978</v>
      </c>
      <c r="F124" s="47">
        <f>SUM(T124,U124,S124,R124)</f>
        <v>47659304</v>
      </c>
      <c r="G124" s="47">
        <f>SUM(V124:Y124)</f>
        <v>58219186</v>
      </c>
      <c r="H124" s="36">
        <f t="shared" si="46"/>
        <v>47218156</v>
      </c>
      <c r="J124" s="36">
        <f t="shared" ref="J124:AC124" si="47">SUM(J119:J122,J123)</f>
        <v>5695775</v>
      </c>
      <c r="K124" s="36">
        <f t="shared" si="47"/>
        <v>6685092</v>
      </c>
      <c r="L124" s="36">
        <f t="shared" si="47"/>
        <v>7860423</v>
      </c>
      <c r="M124" s="36">
        <f t="shared" si="47"/>
        <v>7490107</v>
      </c>
      <c r="N124" s="36">
        <f t="shared" si="47"/>
        <v>5854584</v>
      </c>
      <c r="O124" s="36">
        <f t="shared" si="47"/>
        <v>6697993</v>
      </c>
      <c r="P124" s="36">
        <f t="shared" si="47"/>
        <v>5369626</v>
      </c>
      <c r="Q124" s="36">
        <f t="shared" si="47"/>
        <v>6310775</v>
      </c>
      <c r="R124" s="36">
        <f t="shared" si="47"/>
        <v>7740359</v>
      </c>
      <c r="S124" s="36">
        <f t="shared" si="47"/>
        <v>9460470</v>
      </c>
      <c r="T124" s="36">
        <f t="shared" si="47"/>
        <v>16266262</v>
      </c>
      <c r="U124" s="36">
        <f t="shared" si="47"/>
        <v>14192213</v>
      </c>
      <c r="V124" s="36">
        <f t="shared" si="47"/>
        <v>10890534</v>
      </c>
      <c r="W124" s="36">
        <f t="shared" si="47"/>
        <v>17291376</v>
      </c>
      <c r="X124" s="36">
        <f t="shared" si="47"/>
        <v>16793659</v>
      </c>
      <c r="Y124" s="36">
        <f t="shared" si="47"/>
        <v>13243617</v>
      </c>
      <c r="Z124" s="36">
        <f t="shared" si="47"/>
        <v>12538359</v>
      </c>
      <c r="AA124" s="36">
        <f t="shared" si="47"/>
        <v>10495095</v>
      </c>
      <c r="AB124" s="36">
        <f t="shared" si="47"/>
        <v>12130464</v>
      </c>
      <c r="AC124" s="36">
        <f t="shared" si="47"/>
        <v>12054238</v>
      </c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</row>
    <row r="125" s="27" customFormat="1" spans="1:84">
      <c r="A125" s="66"/>
      <c r="B125" s="49"/>
      <c r="D125" s="67"/>
      <c r="E125" s="67"/>
      <c r="F125" s="67"/>
      <c r="G125" s="68"/>
      <c r="H125" s="68"/>
      <c r="I125" s="69"/>
      <c r="J125" s="67"/>
      <c r="K125" s="67"/>
      <c r="L125" s="67"/>
      <c r="M125" s="67"/>
      <c r="N125" s="67"/>
      <c r="O125" s="67"/>
      <c r="P125" s="67"/>
      <c r="Q125" s="67"/>
      <c r="R125" s="67"/>
      <c r="S125" s="70"/>
      <c r="T125" s="70"/>
      <c r="U125" s="70"/>
      <c r="V125" s="70"/>
      <c r="W125" s="70"/>
      <c r="X125" s="70"/>
      <c r="Y125" s="70"/>
      <c r="Z125" s="70"/>
      <c r="AA125" s="70"/>
      <c r="AB125" s="68"/>
      <c r="AC125" s="70"/>
      <c r="AD125" s="70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CF125" s="71"/>
    </row>
  </sheetData>
  <pageMargins left="0.708661417322835" right="0.708661417322835" top="0.748031496062992" bottom="0.748031496062992" header="0.31496062992126" footer="0.31496062992126"/>
  <pageSetup paperSize="9" scale="1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zoomScale="85" zoomScaleNormal="85" workbookViewId="0">
      <selection activeCell="A1" sqref="A1"/>
    </sheetView>
  </sheetViews>
  <sheetFormatPr defaultColWidth="5.75" defaultRowHeight="14.5" outlineLevelCol="6"/>
  <cols>
    <col min="1" max="1" width="17.4166666666667" style="3" customWidth="1"/>
    <col min="2" max="2" width="12.75" style="1" customWidth="1"/>
    <col min="3" max="3" width="15.6666666666667" style="4" customWidth="1"/>
    <col min="4" max="4" width="5.75" style="1"/>
    <col min="5" max="5" width="10.5833333333333" style="1" customWidth="1"/>
    <col min="6" max="7" width="5.75" style="5"/>
    <col min="8" max="16384" width="5.75" style="1"/>
  </cols>
  <sheetData>
    <row r="1" spans="1:7">
      <c r="A1" s="6" t="s">
        <v>81</v>
      </c>
      <c r="B1" s="7"/>
    </row>
    <row r="2" spans="1:7">
      <c r="A2" s="8">
        <v>46022</v>
      </c>
      <c r="B2" s="7"/>
    </row>
    <row r="3" spans="1:7">
      <c r="A3" s="6" t="s">
        <v>6</v>
      </c>
      <c r="B3" s="7"/>
    </row>
    <row r="4" spans="1:7">
      <c r="A4" s="6"/>
      <c r="B4" s="7"/>
    </row>
    <row r="5" spans="1:7">
      <c r="B5" s="9" t="s">
        <v>82</v>
      </c>
      <c r="C5" s="9" t="s">
        <v>83</v>
      </c>
    </row>
    <row r="6" spans="1:7">
      <c r="A6" s="10" t="s">
        <v>84</v>
      </c>
      <c r="B6" s="11"/>
      <c r="C6" s="12"/>
    </row>
    <row r="7" spans="1:7">
      <c r="A7" s="13"/>
      <c r="B7" s="14" t="s">
        <v>85</v>
      </c>
      <c r="C7" s="15" t="s">
        <v>86</v>
      </c>
    </row>
    <row r="8" spans="1:7">
      <c r="A8" s="13"/>
      <c r="B8" s="14" t="s">
        <v>87</v>
      </c>
      <c r="C8" s="93" t="s">
        <v>88</v>
      </c>
    </row>
    <row r="9" spans="1:7">
      <c r="A9" s="13"/>
      <c r="B9" s="14" t="s">
        <v>89</v>
      </c>
      <c r="C9" s="15" t="s">
        <v>90</v>
      </c>
    </row>
    <row r="10" s="1" customFormat="1" ht="16.5" spans="1:7">
      <c r="A10" s="16"/>
      <c r="B10" s="17" t="s">
        <v>91</v>
      </c>
      <c r="C10" s="93" t="s">
        <v>92</v>
      </c>
      <c r="E10" s="18"/>
    </row>
    <row r="11" s="2" customFormat="1" ht="16.5" spans="1:7">
      <c r="A11" s="19"/>
      <c r="B11" s="20" t="s">
        <v>89</v>
      </c>
      <c r="C11" s="15" t="s">
        <v>93</v>
      </c>
      <c r="D11" s="2"/>
      <c r="E11" s="21"/>
      <c r="F11" s="5"/>
      <c r="G11" s="5"/>
    </row>
    <row r="12" s="2" customFormat="1" spans="1:7">
      <c r="A12" s="19"/>
      <c r="B12" s="20" t="s">
        <v>94</v>
      </c>
      <c r="C12" s="15" t="s">
        <v>95</v>
      </c>
      <c r="F12" s="5"/>
      <c r="G12" s="5"/>
    </row>
    <row r="13" s="1" customFormat="1" ht="16.5" spans="1:7">
      <c r="A13" s="19"/>
      <c r="B13" s="20" t="s">
        <v>96</v>
      </c>
      <c r="C13" s="15" t="s">
        <v>97</v>
      </c>
      <c r="E13" s="18"/>
      <c r="F13" s="5"/>
      <c r="G13" s="5"/>
    </row>
    <row r="14" s="2" customFormat="1" spans="1:7">
      <c r="A14" s="19"/>
      <c r="B14" s="20" t="s">
        <v>98</v>
      </c>
      <c r="C14" s="93" t="s">
        <v>99</v>
      </c>
      <c r="F14" s="5"/>
      <c r="G14" s="5"/>
    </row>
    <row r="15" customFormat="1" spans="1:7">
      <c r="A15" s="13"/>
      <c r="B15" s="14" t="s">
        <v>100</v>
      </c>
      <c r="C15" s="15" t="s">
        <v>101</v>
      </c>
      <c r="D15"/>
      <c r="E15" s="1"/>
      <c r="F15" s="5"/>
      <c r="G15" s="5"/>
    </row>
    <row r="16" customFormat="1" spans="1:7">
      <c r="A16" s="13"/>
      <c r="B16" s="14" t="s">
        <v>102</v>
      </c>
      <c r="C16" s="15" t="s">
        <v>103</v>
      </c>
      <c r="E16" s="1"/>
      <c r="F16" s="5"/>
      <c r="G16" s="5"/>
    </row>
    <row r="17" s="1" customFormat="1" ht="16.5" spans="1:7">
      <c r="A17" s="19"/>
      <c r="B17" s="20" t="s">
        <v>104</v>
      </c>
      <c r="C17" s="93" t="s">
        <v>105</v>
      </c>
      <c r="E17" s="18"/>
      <c r="F17" s="5"/>
      <c r="G17" s="5"/>
    </row>
    <row r="18" spans="1:7">
      <c r="A18" s="13"/>
      <c r="B18" s="14" t="s">
        <v>106</v>
      </c>
      <c r="C18" s="15" t="s">
        <v>107</v>
      </c>
    </row>
    <row r="19" s="1" customFormat="1" ht="16.5" spans="1:7">
      <c r="A19" s="19"/>
      <c r="B19" s="20" t="s">
        <v>108</v>
      </c>
      <c r="C19" s="15" t="s">
        <v>109</v>
      </c>
      <c r="E19" s="18"/>
      <c r="F19" s="5"/>
      <c r="G19" s="5"/>
    </row>
    <row r="20" s="1" customFormat="1" spans="1:7">
      <c r="A20" s="19"/>
      <c r="B20" s="20" t="s">
        <v>110</v>
      </c>
      <c r="C20" s="15" t="s">
        <v>111</v>
      </c>
      <c r="F20" s="5"/>
      <c r="G20" s="5"/>
    </row>
    <row r="21" s="2" customFormat="1" spans="1:7">
      <c r="A21" s="19"/>
      <c r="B21" s="20" t="s">
        <v>112</v>
      </c>
      <c r="C21" s="15" t="s">
        <v>111</v>
      </c>
      <c r="D21" s="2"/>
      <c r="F21" s="5"/>
      <c r="G21" s="5"/>
    </row>
    <row r="22" spans="1:7">
      <c r="C22" s="22"/>
    </row>
    <row r="23" s="1" customFormat="1" spans="1:7">
      <c r="A23" s="23" t="s">
        <v>113</v>
      </c>
      <c r="B23" s="24"/>
      <c r="C23" s="25"/>
      <c r="F23" s="5"/>
      <c r="G23" s="5"/>
    </row>
    <row r="24" ht="16.5" spans="1:7">
      <c r="A24" s="13"/>
      <c r="B24" s="14" t="s">
        <v>114</v>
      </c>
      <c r="C24" s="93" t="s">
        <v>115</v>
      </c>
      <c r="E24" s="18"/>
    </row>
    <row r="25" s="1" customFormat="1" ht="16.5" spans="1:7">
      <c r="A25" s="19"/>
      <c r="B25" s="20" t="s">
        <v>116</v>
      </c>
      <c r="C25" s="15" t="s">
        <v>117</v>
      </c>
      <c r="E25" s="18"/>
      <c r="F25" s="5"/>
      <c r="G25" s="5"/>
    </row>
    <row r="26" ht="16.5" spans="1:7">
      <c r="A26" s="13"/>
      <c r="B26" s="14" t="s">
        <v>118</v>
      </c>
      <c r="C26" s="93" t="s">
        <v>119</v>
      </c>
      <c r="E26" s="18"/>
    </row>
    <row r="27" spans="1:7">
      <c r="A27" s="13"/>
      <c r="B27" s="14" t="s">
        <v>110</v>
      </c>
      <c r="C27" s="93" t="s">
        <v>119</v>
      </c>
    </row>
    <row r="28" spans="1:7">
      <c r="A28" s="13"/>
      <c r="B28" s="14" t="s">
        <v>120</v>
      </c>
      <c r="C28" s="93" t="s">
        <v>119</v>
      </c>
    </row>
    <row r="29" spans="1:7">
      <c r="A29" s="13"/>
      <c r="B29" s="14"/>
      <c r="C29" s="15"/>
    </row>
    <row r="30" spans="1:7">
      <c r="A30" s="10" t="s">
        <v>121</v>
      </c>
      <c r="B30" s="11"/>
      <c r="C30" s="25"/>
    </row>
    <row r="31" spans="1:7">
      <c r="A31" s="6"/>
      <c r="B31" s="14" t="s">
        <v>122</v>
      </c>
      <c r="C31" s="93" t="s">
        <v>123</v>
      </c>
    </row>
    <row r="32" ht="15" customHeight="1" spans="1:7">
      <c r="A32" s="6"/>
      <c r="B32" s="14" t="s">
        <v>124</v>
      </c>
      <c r="C32" s="15" t="s">
        <v>125</v>
      </c>
    </row>
    <row r="33" spans="1:7">
      <c r="A33" s="6"/>
      <c r="B33" s="14" t="s">
        <v>126</v>
      </c>
      <c r="C33" s="15" t="s">
        <v>127</v>
      </c>
    </row>
    <row r="34" ht="15" customHeight="1" spans="1:7">
      <c r="A34" s="13"/>
      <c r="B34" s="14" t="s">
        <v>128</v>
      </c>
      <c r="C34" s="15" t="s">
        <v>129</v>
      </c>
    </row>
    <row r="35" spans="1:7">
      <c r="B35" s="14" t="s">
        <v>130</v>
      </c>
      <c r="C35" s="15" t="s">
        <v>131</v>
      </c>
    </row>
    <row r="36" spans="1:7">
      <c r="A36" s="13"/>
      <c r="B36" s="14" t="s">
        <v>132</v>
      </c>
      <c r="C36" s="15" t="s">
        <v>133</v>
      </c>
    </row>
    <row r="37" spans="1:7">
      <c r="A37" s="6"/>
      <c r="B37" s="14" t="s">
        <v>134</v>
      </c>
      <c r="C37" s="15" t="s">
        <v>135</v>
      </c>
    </row>
    <row r="38" spans="1:7">
      <c r="A38" s="13"/>
      <c r="B38" s="14" t="s">
        <v>136</v>
      </c>
      <c r="C38" s="15" t="s">
        <v>137</v>
      </c>
    </row>
    <row r="39" spans="1:7">
      <c r="B39" s="14" t="s">
        <v>138</v>
      </c>
      <c r="C39" s="15" t="s">
        <v>139</v>
      </c>
    </row>
    <row r="40" spans="1:7">
      <c r="A40" s="6"/>
      <c r="B40" s="14" t="s">
        <v>140</v>
      </c>
      <c r="C40" s="15" t="s">
        <v>141</v>
      </c>
    </row>
    <row r="41" s="2" customFormat="1" spans="1:7">
      <c r="A41" s="3"/>
      <c r="B41" s="14" t="s">
        <v>142</v>
      </c>
      <c r="C41" s="15" t="s">
        <v>143</v>
      </c>
      <c r="F41" s="5"/>
      <c r="G41" s="5"/>
    </row>
    <row r="42" s="2" customFormat="1" spans="1:7">
      <c r="A42" s="26"/>
      <c r="B42" s="14" t="s">
        <v>144</v>
      </c>
      <c r="C42" s="15" t="s">
        <v>145</v>
      </c>
      <c r="F42" s="5"/>
      <c r="G42" s="5"/>
    </row>
    <row r="43" s="2" customFormat="1" spans="1:7">
      <c r="A43" s="26"/>
      <c r="B43" s="14" t="s">
        <v>146</v>
      </c>
      <c r="C43" s="15" t="s">
        <v>147</v>
      </c>
      <c r="F43" s="5"/>
      <c r="G43" s="5"/>
    </row>
    <row r="44" spans="1:7">
      <c r="A44" s="13"/>
      <c r="B44" s="14" t="s">
        <v>148</v>
      </c>
      <c r="C44" s="93" t="s">
        <v>149</v>
      </c>
    </row>
    <row r="45" spans="1:7">
      <c r="B45" s="14" t="s">
        <v>150</v>
      </c>
      <c r="C45" s="15" t="s">
        <v>151</v>
      </c>
    </row>
    <row r="46" spans="1:7">
      <c r="A46" s="13"/>
      <c r="B46" s="14" t="s">
        <v>152</v>
      </c>
      <c r="C46" s="15" t="s">
        <v>153</v>
      </c>
    </row>
    <row r="47" spans="1:7">
      <c r="A47" s="13"/>
      <c r="B47" s="14" t="s">
        <v>154</v>
      </c>
      <c r="C47" s="15" t="s">
        <v>153</v>
      </c>
    </row>
    <row r="48" s="2" customFormat="1" spans="1:7">
      <c r="A48" s="3"/>
      <c r="B48" s="14" t="s">
        <v>155</v>
      </c>
      <c r="C48" s="15" t="s">
        <v>156</v>
      </c>
      <c r="F48" s="5"/>
      <c r="G48" s="5"/>
    </row>
    <row r="49" spans="1:7">
      <c r="A49" s="13"/>
      <c r="B49" s="14" t="s">
        <v>157</v>
      </c>
      <c r="C49" s="93" t="s">
        <v>119</v>
      </c>
    </row>
    <row r="50" spans="1:7">
      <c r="B50" s="14" t="s">
        <v>158</v>
      </c>
      <c r="C50" s="15" t="s">
        <v>159</v>
      </c>
    </row>
    <row r="51" spans="1:7">
      <c r="A51" s="13"/>
      <c r="B51" s="14" t="s">
        <v>160</v>
      </c>
      <c r="C51" s="15" t="s">
        <v>161</v>
      </c>
    </row>
    <row r="52" spans="1:7">
      <c r="A52" s="6"/>
      <c r="B52" s="14" t="s">
        <v>162</v>
      </c>
      <c r="C52" s="15" t="s">
        <v>163</v>
      </c>
    </row>
    <row r="53" spans="1:7">
      <c r="A53" s="13"/>
      <c r="B53" s="14" t="s">
        <v>164</v>
      </c>
      <c r="C53" s="93" t="s">
        <v>165</v>
      </c>
    </row>
    <row r="54" s="2" customFormat="1" spans="1:7">
      <c r="A54" s="3"/>
      <c r="B54" s="14" t="s">
        <v>166</v>
      </c>
      <c r="C54" s="15" t="s">
        <v>167</v>
      </c>
      <c r="F54" s="5"/>
      <c r="G54" s="5"/>
    </row>
    <row r="55" spans="1:7">
      <c r="A55" s="6"/>
      <c r="B55" s="14" t="s">
        <v>168</v>
      </c>
      <c r="C55" s="93" t="s">
        <v>169</v>
      </c>
    </row>
    <row r="56" spans="1:7">
      <c r="B56" s="14" t="s">
        <v>170</v>
      </c>
      <c r="C56" s="15" t="s">
        <v>171</v>
      </c>
    </row>
    <row r="57" spans="1:7">
      <c r="B57" s="14" t="s">
        <v>172</v>
      </c>
      <c r="C57" s="15" t="s">
        <v>173</v>
      </c>
    </row>
    <row r="58" spans="1:7">
      <c r="B58" s="14"/>
      <c r="C58" s="15"/>
    </row>
    <row r="59" spans="1:7">
      <c r="A59" s="3" t="s">
        <v>174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Header</vt:lpstr>
      <vt:lpstr>Key Financials</vt:lpstr>
      <vt:lpstr>China MSRP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Kristal</cp:lastModifiedBy>
  <dcterms:created xsi:type="dcterms:W3CDTF">2019-03-18T03:06:00Z</dcterms:created>
  <cp:lastPrinted>2022-03-07T02:02:00Z</cp:lastPrinted>
  <dcterms:modified xsi:type="dcterms:W3CDTF">2026-03-13T05:30:40Z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9C66888B3E174575AD167631C83F5960</vt:lpwstr>
  </property>
  <property fmtid="{D5CDD505-2E9C-101B-9397-08002B2CF9AE}" pid="4" name="CalculationRule">
    <vt:i4>0</vt:i4>
  </property>
</Properties>
</file>