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9600" windowHeight="8080"/>
  </bookViews>
  <sheets>
    <sheet name="Header" sheetId="3" r:id="rId1"/>
    <sheet name="Key Financials" sheetId="20" r:id="rId2"/>
    <sheet name="China MSRP" sheetId="6" r:id="rId3"/>
  </sheets>
  <definedNames>
    <definedName name="\0">#REF!</definedName>
    <definedName name="\a">#REF!</definedName>
    <definedName name="\d">#REF!</definedName>
    <definedName name="\p">#REF!</definedName>
    <definedName name="\s">#REF!</definedName>
    <definedName name="\z">#REF!</definedName>
    <definedName name="__123Graph_A" hidden="1">#REF!</definedName>
    <definedName name="__123Graph_B" hidden="1">#REF!</definedName>
    <definedName name="__123Graph_C" hidden="1">#REF!</definedName>
    <definedName name="__123Graph_D" hidden="1">#REF!</definedName>
    <definedName name="__123Graph_LBL_A" hidden="1">#REF!</definedName>
    <definedName name="__123Graph_LBL_C" hidden="1">#REF!</definedName>
    <definedName name="__123Graph_X" hidden="1">#REF!</definedName>
    <definedName name="__I6">#REF!</definedName>
    <definedName name="__LF12" hidden="1">#REF!</definedName>
    <definedName name="__PRC211">#REF!</definedName>
    <definedName name="__qr10">#REF!</definedName>
    <definedName name="_2">#REF!</definedName>
    <definedName name="_2_0Crite">#REF!</definedName>
    <definedName name="_3Crite">#REF!</definedName>
    <definedName name="_650_35500">#REF!</definedName>
    <definedName name="_999年12月31日股份应收帐款.dbf">#REF!</definedName>
    <definedName name="_DAT1">#REF!</definedName>
    <definedName name="_DAT10">#REF!</definedName>
    <definedName name="_DAT2">#REF!</definedName>
    <definedName name="_DAT3">#REF!</definedName>
    <definedName name="_DAT4">#REF!</definedName>
    <definedName name="_DAT5">#REF!</definedName>
    <definedName name="_DAT6">#REF!</definedName>
    <definedName name="_DAT7">#REF!</definedName>
    <definedName name="_DAT8">#REF!</definedName>
    <definedName name="_DAT9">#REF!</definedName>
    <definedName name="_DPU2003">#REF!</definedName>
    <definedName name="_DPU2004">#REF!</definedName>
    <definedName name="_DPU2005">#REF!</definedName>
    <definedName name="_DPU2006">#REF!</definedName>
    <definedName name="_DPU2007">#REF!</definedName>
    <definedName name="_Fill" hidden="1">#REF!</definedName>
    <definedName name="_I6">#REF!</definedName>
    <definedName name="_Key1" hidden="1">#REF!</definedName>
    <definedName name="_Key2" hidden="1">#REF!</definedName>
    <definedName name="_LF12" hidden="1">#REF!</definedName>
    <definedName name="_Order1" hidden="1">255</definedName>
    <definedName name="_Order2" hidden="1">255</definedName>
    <definedName name="_PRC211">#REF!</definedName>
    <definedName name="_PRT1">#REF!</definedName>
    <definedName name="_qr10">#REF!</definedName>
    <definedName name="_Sort" hidden="1">#REF!</definedName>
    <definedName name="A">#REF!</definedName>
    <definedName name="aa">#REF!</definedName>
    <definedName name="aaa">#REF!</definedName>
    <definedName name="AAAA">#REF!</definedName>
    <definedName name="AAAAAAA" hidden="1">#REF!</definedName>
    <definedName name="AAAAAAAAAAAAA">#REF!</definedName>
    <definedName name="AB">#REF!</definedName>
    <definedName name="AB1447\">#REF!</definedName>
    <definedName name="AcCode">#REF!</definedName>
    <definedName name="accode01">#REF!</definedName>
    <definedName name="adfadfa">#REF!</definedName>
    <definedName name="Adj1999C">#REF!</definedName>
    <definedName name="Adj1999E">#REF!</definedName>
    <definedName name="Adj1999N">#REF!</definedName>
    <definedName name="Adj2000C">#REF!</definedName>
    <definedName name="Adj2000E">#REF!</definedName>
    <definedName name="Adj2000N">#REF!</definedName>
    <definedName name="AdjustedITSD">#REF!</definedName>
    <definedName name="ALBERT_COMPLEX">#REF!</definedName>
    <definedName name="AM">#REF!</definedName>
    <definedName name="Analysis_noselection">#REF!</definedName>
    <definedName name="AnzahlPos">#REF!</definedName>
    <definedName name="AnzPositionen">#REF!</definedName>
    <definedName name="AO\571">#REF!</definedName>
    <definedName name="AP">#REF!</definedName>
    <definedName name="ar">#REF!</definedName>
    <definedName name="area1">#REF!</definedName>
    <definedName name="area2">#REF!</definedName>
    <definedName name="area3">#REF!</definedName>
    <definedName name="AS2DocOpenMode" hidden="1">"AS2DocumentEdit"</definedName>
    <definedName name="Asset_ID">#REF!</definedName>
    <definedName name="Assets">#REF!</definedName>
    <definedName name="ASSOZ">#REF!</definedName>
    <definedName name="B">#REF!</definedName>
    <definedName name="BB">#REF!</definedName>
    <definedName name="BBB">#REF!</definedName>
    <definedName name="BBBBB">#REF!</definedName>
    <definedName name="BLT">#REF!</definedName>
    <definedName name="border1">#REF!</definedName>
    <definedName name="border2">#REF!</definedName>
    <definedName name="border3">#REF!</definedName>
    <definedName name="BorrowerName">#REF!</definedName>
    <definedName name="BS">#REF!</definedName>
    <definedName name="BUGIS_VILLAGE">#REF!</definedName>
    <definedName name="Bundesländer">#REF!</definedName>
    <definedName name="Bundesstaaten">#REF!</definedName>
    <definedName name="C_">#REF!</definedName>
    <definedName name="CAIRNHILL_PLACE">#REF!</definedName>
    <definedName name="Capital_Reserves">#REF!</definedName>
    <definedName name="CapRate">#REF!</definedName>
    <definedName name="CC">#REF!</definedName>
    <definedName name="CCC">#REF!</definedName>
    <definedName name="CCCCC">#REF!</definedName>
    <definedName name="CCCCCCCC">#REF!</definedName>
    <definedName name="CCCCCCCCC">#REF!</definedName>
    <definedName name="cellIsStratified">#REF!</definedName>
    <definedName name="cellProjectedMisstatementWarning">#REF!</definedName>
    <definedName name="cellSampleSize">#REF!</definedName>
    <definedName name="cellSampleSizeWarning">#REF!</definedName>
    <definedName name="cellSSF">#REF!</definedName>
    <definedName name="ChAC">#REF!</definedName>
    <definedName name="ChangColor_With2">#REF!</definedName>
    <definedName name="ChBV">#REF!</definedName>
    <definedName name="City">#REF!</definedName>
    <definedName name="Class">#REF!</definedName>
    <definedName name="CMTGearing2003">#REF!</definedName>
    <definedName name="Control_BS">#REF!</definedName>
    <definedName name="Control_Net_Income">#REF!</definedName>
    <definedName name="cost">#REF!</definedName>
    <definedName name="coupon_table">OFFSET(#REF!,0,0,COUNT(#REF!),5)</definedName>
    <definedName name="Credcard_Income_Growth">#REF!</definedName>
    <definedName name="_xlnm.Criteria">#REF!</definedName>
    <definedName name="CUPPAGE_TERRACE">#REF!</definedName>
    <definedName name="Current_Assets">#REF!</definedName>
    <definedName name="Current_Liabilities">#REF!</definedName>
    <definedName name="CVB">#REF!</definedName>
    <definedName name="d">#REF!</definedName>
    <definedName name="da">#REF!</definedName>
    <definedName name="dad">#REF!</definedName>
    <definedName name="daf">#REF!</definedName>
    <definedName name="dafa">#N/A</definedName>
    <definedName name="dafda">#N/A</definedName>
    <definedName name="Data___Borrower">#REF!</definedName>
    <definedName name="Data___Coll_Info">#REF!</definedName>
    <definedName name="Data___Coll_Scenario">#REF!</definedName>
    <definedName name="Data___Loan">#REF!</definedName>
    <definedName name="DATA1">#REF!</definedName>
    <definedName name="DATA10">#REF!</definedName>
    <definedName name="DATA11">#REF!</definedName>
    <definedName name="DATA12">#REF!</definedName>
    <definedName name="DATA13">#REF!</definedName>
    <definedName name="DATA2">#REF!</definedName>
    <definedName name="DATA3">#REF!</definedName>
    <definedName name="DATA4">#REF!</definedName>
    <definedName name="DATA5">#REF!</definedName>
    <definedName name="DATA6">#REF!</definedName>
    <definedName name="DATA7">#REF!</definedName>
    <definedName name="DATA8">#REF!</definedName>
    <definedName name="DATA9">#REF!</definedName>
    <definedName name="Database">#REF!</definedName>
    <definedName name="DateiDE">#REF!</definedName>
    <definedName name="DateiEN">#REF!</definedName>
    <definedName name="DateinameDE">#REF!</definedName>
    <definedName name="DateinameEN">#REF!</definedName>
    <definedName name="DB">#REF!</definedName>
    <definedName name="dd">_xleta.year</definedName>
    <definedName name="ddd">#REF!</definedName>
    <definedName name="DDDDD">#REF!</definedName>
    <definedName name="dddddd">#REF!</definedName>
    <definedName name="DDDDDDD">#REF!</definedName>
    <definedName name="DDDDDDDD">#REF!</definedName>
    <definedName name="DDDDDDDDD">#REF!</definedName>
    <definedName name="DDDDDDDDDDDDD">#REF!</definedName>
    <definedName name="Depre">#REF!</definedName>
    <definedName name="df_curve">OFFSET(#REF!,0,0,COUNT(#REF!),2)</definedName>
    <definedName name="df_curve1">df_curve</definedName>
    <definedName name="df_curve2">OFFSET(#REF!,0,0,COUNT(#REF!),2)</definedName>
    <definedName name="dfa">#N/A</definedName>
    <definedName name="dfagfa">#N/A</definedName>
    <definedName name="dfas">#N/A</definedName>
    <definedName name="dfasfa">#REF!</definedName>
    <definedName name="discount">#REF!</definedName>
    <definedName name="Dispose">#REF!</definedName>
    <definedName name="DistPU2003">#REF!</definedName>
    <definedName name="DistPU2004">#REF!</definedName>
    <definedName name="DistPU2005">#REF!</definedName>
    <definedName name="DistPU2006">#REF!</definedName>
    <definedName name="dItemsToTest">#REF!</definedName>
    <definedName name="Div_Yield2003">#REF!</definedName>
    <definedName name="Div_Yield2004">#REF!</definedName>
    <definedName name="Div_Yield2005">#REF!</definedName>
    <definedName name="Div_Yield2006">#REF!</definedName>
    <definedName name="Div_Yield2007">#REF!</definedName>
    <definedName name="Div_Yield2008">#REF!</definedName>
    <definedName name="Div_Yield2009">#REF!</definedName>
    <definedName name="Div_Yield2010">#REF!</definedName>
    <definedName name="Div_Yield2011">#REF!</definedName>
    <definedName name="Dividend_2003">#REF!</definedName>
    <definedName name="Dividend_2004">#REF!</definedName>
    <definedName name="Dividend_2005">#REF!</definedName>
    <definedName name="Dividend_2006">#REF!</definedName>
    <definedName name="Dividend_2007">#REF!</definedName>
    <definedName name="Dividend_2008">#REF!</definedName>
    <definedName name="Dividend_2009">#REF!</definedName>
    <definedName name="Dividend_2010">#REF!</definedName>
    <definedName name="Dividend_2011">#REF!</definedName>
    <definedName name="Dividend2003">#REF!</definedName>
    <definedName name="Dividend2004">#REF!</definedName>
    <definedName name="Dividend2005">#REF!</definedName>
    <definedName name="Dividend2006">#REF!</definedName>
    <definedName name="Dividend2007">#REF!</definedName>
    <definedName name="Dividend2008">#REF!</definedName>
    <definedName name="Dividend2009">#REF!</definedName>
    <definedName name="Dividend2010">#REF!</definedName>
    <definedName name="Dividend2011">#REF!</definedName>
    <definedName name="DividYld2003">#REF!</definedName>
    <definedName name="DividYld2004">#REF!</definedName>
    <definedName name="DividYld2005">#REF!</definedName>
    <definedName name="DividYld2006">#REF!</definedName>
    <definedName name="DividYld2007">#REF!</definedName>
    <definedName name="DivYield2003">#REF!</definedName>
    <definedName name="DivYield2004">#REF!</definedName>
    <definedName name="DivYield2005">#REF!</definedName>
    <definedName name="DivYield2006">#REF!</definedName>
    <definedName name="DivYield2007">#REF!</definedName>
    <definedName name="DivYield2008">#REF!</definedName>
    <definedName name="DivYield2009">#REF!</definedName>
    <definedName name="DivYield2010">#REF!</definedName>
    <definedName name="DivYield2011">#REF!</definedName>
    <definedName name="DivYld2003">#REF!</definedName>
    <definedName name="DivYld2004">#REF!</definedName>
    <definedName name="DivYld2005">#REF!</definedName>
    <definedName name="DivYld2006">#REF!</definedName>
    <definedName name="DivYld2007">#REF!</definedName>
    <definedName name="DivYld2008">#REF!</definedName>
    <definedName name="DivYld2009">#REF!</definedName>
    <definedName name="DivYld2010">#REF!</definedName>
    <definedName name="DivYld2011">#REF!</definedName>
    <definedName name="DL">#REF!</definedName>
    <definedName name="dName">#REF!</definedName>
    <definedName name="Document_array">{"Book1","评估表样1.xls"}</definedName>
    <definedName name="dPlanningMateriality">#REF!</definedName>
    <definedName name="dProjectedBookValue">#REF!</definedName>
    <definedName name="dProjectedBookValueStratified">#REF!</definedName>
    <definedName name="dProjectedNumbersOfItems">#REF!</definedName>
    <definedName name="dProjectedNumbersOfItemsStratified">#REF!</definedName>
    <definedName name="DPUnit2003">#REF!</definedName>
    <definedName name="DPUnit2004">#REF!</definedName>
    <definedName name="DPUnit2005">#REF!</definedName>
    <definedName name="DPUnit2006">#REF!</definedName>
    <definedName name="DRUCK">#REF!</definedName>
    <definedName name="dSampleSize">#REF!</definedName>
    <definedName name="dsfas">#REF!</definedName>
    <definedName name="dTotalPopulationBookValue">#REF!</definedName>
    <definedName name="dTotalProjectedBookValue">#REF!</definedName>
    <definedName name="dTotalProjectedNumbersOfItems">#REF!</definedName>
    <definedName name="dTotIndSignItems">#REF!</definedName>
    <definedName name="DYield2003">#REF!</definedName>
    <definedName name="DYield2004">#REF!</definedName>
    <definedName name="DYield2005">#REF!</definedName>
    <definedName name="DYield2006">#REF!</definedName>
    <definedName name="DYield2007">#REF!</definedName>
    <definedName name="DYield2008">#REF!</definedName>
    <definedName name="DYield2009">#REF!</definedName>
    <definedName name="DYield2010">#REF!</definedName>
    <definedName name="DYield2011">#REF!</definedName>
    <definedName name="E">#REF!</definedName>
    <definedName name="E1888\">#REF!</definedName>
    <definedName name="ED">SMT/6+EDchoice*SMT/3</definedName>
    <definedName name="EDchoice">#REF!</definedName>
    <definedName name="EEE">#REF!</definedName>
    <definedName name="eeee">#REF!</definedName>
    <definedName name="EEEEEEEE">#REF!</definedName>
    <definedName name="Equity_IRR">#REF!</definedName>
    <definedName name="Ergebnis">#REF!</definedName>
    <definedName name="ERT">#REF!</definedName>
    <definedName name="ExactAddinConnection" hidden="1">"003"</definedName>
    <definedName name="ExactAddinConnection.003" hidden="1">"KEVIN32887-2;003;Kevin;1"</definedName>
    <definedName name="ExactAddinReports" hidden="1">2</definedName>
    <definedName name="F">#REF!</definedName>
    <definedName name="fangwu">#REF!</definedName>
    <definedName name="FAR">#REF!</definedName>
    <definedName name="fff">#REF!</definedName>
    <definedName name="FFFFFFF">#REF!</definedName>
    <definedName name="FFFFFFFF">#REF!</definedName>
    <definedName name="FGH">#REF!</definedName>
    <definedName name="Finance_costs">#REF!</definedName>
    <definedName name="FindingsAnaOfDiff">#REF!</definedName>
    <definedName name="FindingsControlFailures">#REF!</definedName>
    <definedName name="FindingsQuestOnWeakness">#REF!</definedName>
    <definedName name="FindingsRationalForNotComm">#REF!</definedName>
    <definedName name="FindingsRiskOfFraud">#REF!</definedName>
    <definedName name="fixleg_obj">OFFSET(#REF!,0,0,COUNT(#REF!),4)</definedName>
    <definedName name="futures_table">#REF!</definedName>
    <definedName name="futures_table2">#REF!</definedName>
    <definedName name="G">#REF!</definedName>
    <definedName name="Gearing">#REF!</definedName>
    <definedName name="Gearinglevel">#REF!</definedName>
    <definedName name="GES">#REF!</definedName>
    <definedName name="GGG">#REF!</definedName>
    <definedName name="GGGGGGGGGG">#REF!</definedName>
    <definedName name="ggggggggggggggggggggggggg">#REF!</definedName>
    <definedName name="GHI">#REF!</definedName>
    <definedName name="gouzguwu">#REF!</definedName>
    <definedName name="GP同比">_xleta.year</definedName>
    <definedName name="GrossAreaSqM">#REF!</definedName>
    <definedName name="GSEstAnnlNOI">#REF!</definedName>
    <definedName name="H">#REF!</definedName>
    <definedName name="HG">#REF!</definedName>
    <definedName name="HHH">#REF!</definedName>
    <definedName name="HHHHHHHH">#REF!</definedName>
    <definedName name="Hierarchieebene">#REF!</definedName>
    <definedName name="HKD">#REF!</definedName>
    <definedName name="holidays">OFFSET(#REF!,0,0,COUNT(#REF!),1)</definedName>
    <definedName name="holidays1">holidays</definedName>
    <definedName name="holidays2">OFFSET(#REF!,0,0,COUNT(#REF!),1)</definedName>
    <definedName name="holidays2_2">OFFSET(#REF!,0,0,COUNT(#REF!),1)</definedName>
    <definedName name="I">#REF!</definedName>
    <definedName name="I6_2">#REF!</definedName>
    <definedName name="if">#REF!</definedName>
    <definedName name="IFRS">#REF!</definedName>
    <definedName name="III">#REF!</definedName>
    <definedName name="IIII">#REF!</definedName>
    <definedName name="IIIIIIIII">#REF!</definedName>
    <definedName name="IIIIIIIIIIIIII">#REF!</definedName>
    <definedName name="InterbankSpot_Transaction_Data_All">#REF!</definedName>
    <definedName name="inventory">#REF!</definedName>
    <definedName name="ion">#REF!</definedName>
    <definedName name="IOP">#REF!</definedName>
    <definedName name="IRR_20percentdiscount">#REF!</definedName>
    <definedName name="IRR_30percentdiscount">#REF!</definedName>
    <definedName name="IRR_30percentiscount">#REF!</definedName>
    <definedName name="IRR_35percentdiscount">#REF!</definedName>
    <definedName name="IRR_40percentdiscount">#REF!</definedName>
    <definedName name="IRR_Nodiscount">#REF!</definedName>
    <definedName name="ISL">#REF!</definedName>
    <definedName name="JIAL">#REF!</definedName>
    <definedName name="JJJ">#REF!</definedName>
    <definedName name="K">#REF!</definedName>
    <definedName name="kk">#N/A</definedName>
    <definedName name="KKKKKKK">#REF!</definedName>
    <definedName name="KKKKKKKKKK">#REF!</definedName>
    <definedName name="Konsgebiet">#REF!</definedName>
    <definedName name="Kopfzeile">#REF!</definedName>
    <definedName name="KPMG_2">#REF!</definedName>
    <definedName name="LandOwner">#REF!</definedName>
    <definedName name="LandRent_fr2019">#REF!</definedName>
    <definedName name="LandRent_till2019">#REF!</definedName>
    <definedName name="LC">#N/A</definedName>
    <definedName name="lf" hidden="1">#REF!</definedName>
    <definedName name="liability">#REF!</definedName>
    <definedName name="list">#REF!</definedName>
    <definedName name="LLLLLLLL">#REF!</definedName>
    <definedName name="lock">"get.cell(14,!A1)"</definedName>
    <definedName name="M">#REF!</definedName>
    <definedName name="Marcom">#REF!</definedName>
    <definedName name="mfg">#REF!</definedName>
    <definedName name="MM">#REF!</definedName>
    <definedName name="MMMMMMMMMMMM">#REF!</definedName>
    <definedName name="MNS">#REF!</definedName>
    <definedName name="Months">#REF!</definedName>
    <definedName name="Months1">#REF!</definedName>
    <definedName name="NICHT_ZU_KONS">#REF!</definedName>
    <definedName name="Non_current_Assets">#REF!</definedName>
    <definedName name="Non_current_Liabilities">#REF!</definedName>
    <definedName name="Note6">#REF!</definedName>
    <definedName name="NOTES">#REF!</definedName>
    <definedName name="notional_table">OFFSET(#REF!,0,0,COUNT(#REF!),2)</definedName>
    <definedName name="O">#REF!</definedName>
    <definedName name="O_EBITDAP">#REF!</definedName>
    <definedName name="O_EBITDAT">#REF!</definedName>
    <definedName name="O_REOEA">#REF!</definedName>
    <definedName name="O_REOEA_DEP">#REF!</definedName>
    <definedName name="O_REORA">#REF!</definedName>
    <definedName name="O_ROERA_NODEP">#REF!</definedName>
    <definedName name="O_ROERNA">#REF!</definedName>
    <definedName name="O_ROERNA_DEP">#REF!</definedName>
    <definedName name="O_ROERNA_NODEP">#REF!</definedName>
    <definedName name="Occupancy">#REF!</definedName>
    <definedName name="OfficeRentalGrowth_evy2yr">#REF!</definedName>
    <definedName name="OI">#REF!</definedName>
    <definedName name="OOOOOOOOOOOOO">#REF!</definedName>
    <definedName name="Operating_expenses">#REF!</definedName>
    <definedName name="Opex_Growth">#REF!</definedName>
    <definedName name="OR">#REF!</definedName>
    <definedName name="ORCHARD_POINT">#REF!</definedName>
    <definedName name="Other_Income_Growth">#REF!</definedName>
    <definedName name="Other_Reserves">#REF!</definedName>
    <definedName name="otherlia">#REF!</definedName>
    <definedName name="Owner_equity">#REF!</definedName>
    <definedName name="P">holidays</definedName>
    <definedName name="P_EBITDAP">#REF!</definedName>
    <definedName name="P_EBITDAT">#REF!</definedName>
    <definedName name="P_L">#REF!</definedName>
    <definedName name="P_ROERA">#REF!</definedName>
    <definedName name="P_ROERA_DEP">#REF!</definedName>
    <definedName name="P_ROERA_NODEP">#REF!</definedName>
    <definedName name="P_ROERNA">#REF!</definedName>
    <definedName name="P_ROERNA_DEP">#REF!</definedName>
    <definedName name="P_ROERNA_NODEP">#REF!</definedName>
    <definedName name="pa____________or">"Retail Rental Growth+Sheet1!$F$21"</definedName>
    <definedName name="parswap_table">#REF!</definedName>
    <definedName name="parswap_table2">#REF!</definedName>
    <definedName name="PERANAKAN_PLACE">#REF!</definedName>
    <definedName name="PeriodEnd">#REF!</definedName>
    <definedName name="Pfad">#REF!</definedName>
    <definedName name="pl">#REF!</definedName>
    <definedName name="PlotRatio">#REF!</definedName>
    <definedName name="PMISFEE">#REF!</definedName>
    <definedName name="PNL" hidden="1">#REF!</definedName>
    <definedName name="Pool">#REF!</definedName>
    <definedName name="Portfolio">#REF!</definedName>
    <definedName name="PP">#REF!</definedName>
    <definedName name="ppms">#REF!</definedName>
    <definedName name="PRCGAAP">#REF!</definedName>
    <definedName name="PRCGAAP2">#REF!</definedName>
    <definedName name="PRD">#REF!</definedName>
    <definedName name="Prefecture">#REF!</definedName>
    <definedName name="preparment">#REF!</definedName>
    <definedName name="prepay">#REF!</definedName>
    <definedName name="principal">OFFSET(#REF!,0,0,COUNT(#REF!),2)</definedName>
    <definedName name="Print_Area_MI">#REF!</definedName>
    <definedName name="prnt_titles">#REF!</definedName>
    <definedName name="PropertyType">#REF!</definedName>
    <definedName name="Purchase_Price">#REF!</definedName>
    <definedName name="Q">#REF!</definedName>
    <definedName name="QQQQQQQQQ">#REF!</definedName>
    <definedName name="QWE">#REF!</definedName>
    <definedName name="QYT">#REF!</definedName>
    <definedName name="rate_table">#REF!</definedName>
    <definedName name="rate_table2">#REF!</definedName>
    <definedName name="RD.CC">#REF!</definedName>
    <definedName name="RD.SC">#REF!</definedName>
    <definedName name="relaco">#REF!</definedName>
    <definedName name="relateco2">#REF!</definedName>
    <definedName name="Report1.Header">#REF!</definedName>
    <definedName name="Report1.Range">#REF!</definedName>
    <definedName name="Report2.Header">#REF!</definedName>
    <definedName name="Report2.Range">#REF!</definedName>
    <definedName name="Report3.Range">#REF!</definedName>
    <definedName name="Report8.Range">#REF!</definedName>
    <definedName name="resetrates">OFFSET(#REF!,0,0,COUNT(#REF!),6)</definedName>
    <definedName name="RetailRentalGrowth_evy3yr">#REF!</definedName>
    <definedName name="Retained_Earnings">#REF!</definedName>
    <definedName name="Revaluation_Reserves">#REF!</definedName>
    <definedName name="Rights_Issue_Price_for_IMM">#REF!</definedName>
    <definedName name="Rights_Issue_Price_Per_Unit_for_IMM">#REF!</definedName>
    <definedName name="RightsPrice">#REF!</definedName>
    <definedName name="RightsPx">#REF!</definedName>
    <definedName name="RMB">#REF!</definedName>
    <definedName name="Rpt_Date">#REF!</definedName>
    <definedName name="RRRRRRRRRRR">#REF!</definedName>
    <definedName name="S">#REF!</definedName>
    <definedName name="sales">#REF!</definedName>
    <definedName name="Sample">#N/A</definedName>
    <definedName name="SCHEDULE_10_K_15">"print title"</definedName>
    <definedName name="sda">#REF!</definedName>
    <definedName name="sell">#REF!</definedName>
    <definedName name="Share_Capital">#REF!</definedName>
    <definedName name="Share_Premium">#REF!</definedName>
    <definedName name="Sheet1">#REF!</definedName>
    <definedName name="Sheet10">#REF!</definedName>
    <definedName name="Sheet11">#REF!</definedName>
    <definedName name="Sheet12">#REF!</definedName>
    <definedName name="Sheet13">#REF!</definedName>
    <definedName name="Sheet14">#REF!</definedName>
    <definedName name="Sheet15">#REF!</definedName>
    <definedName name="Sheet16">#REF!</definedName>
    <definedName name="Sheet17">#REF!</definedName>
    <definedName name="Sheet18">#REF!</definedName>
    <definedName name="Sheet19">#REF!</definedName>
    <definedName name="Sheet2">#REF!</definedName>
    <definedName name="Sheet20">#REF!</definedName>
    <definedName name="Sheet21">#REF!</definedName>
    <definedName name="Sheet3">#REF!</definedName>
    <definedName name="Sheet4">#REF!</definedName>
    <definedName name="Sheet5">#REF!</definedName>
    <definedName name="Sheet6">#REF!</definedName>
    <definedName name="Sheet7">#REF!</definedName>
    <definedName name="Sheet8">#REF!</definedName>
    <definedName name="Sheet9">#REF!</definedName>
    <definedName name="SMA_HOUSE">#REF!</definedName>
    <definedName name="SMT">#REF!</definedName>
    <definedName name="SONSTIGE">#REF!</definedName>
    <definedName name="SORT">#REF!</definedName>
    <definedName name="sp">6</definedName>
    <definedName name="spec">#REF!</definedName>
    <definedName name="spec1">#REF!</definedName>
    <definedName name="SpracheDE">#REF!</definedName>
    <definedName name="SpracheEN">#REF!</definedName>
    <definedName name="SSSSSSSS">#REF!</definedName>
    <definedName name="Status">#REF!</definedName>
    <definedName name="T_Borr">#REF!</definedName>
    <definedName name="T_Pay">#REF!</definedName>
    <definedName name="TB">#REF!</definedName>
    <definedName name="TBS">#REF!</definedName>
    <definedName name="tdga">#REF!</definedName>
    <definedName name="tdgm">#REF!</definedName>
    <definedName name="TEST0">#REF!</definedName>
    <definedName name="TESTHKEY">#REF!</definedName>
    <definedName name="TESTKEYS">#REF!</definedName>
    <definedName name="TESTVKEY">#REF!</definedName>
    <definedName name="TextRefCopyRangeCount" hidden="1">8</definedName>
    <definedName name="Total_Assets">#REF!</definedName>
    <definedName name="Total_Debt">#REF!+#REF!</definedName>
    <definedName name="Total_Liabilities">#REF!</definedName>
    <definedName name="TotalCMTGearing2003">#REF!</definedName>
    <definedName name="TTTTTTTT">#REF!</definedName>
    <definedName name="Überschreiben">#REF!</definedName>
    <definedName name="UFPrn20010712083924">#REF!</definedName>
    <definedName name="UFPrn20020224093130">#REF!</definedName>
    <definedName name="UFPrn20020224094757">#REF!</definedName>
    <definedName name="ufprn2002022409475999">#REF!</definedName>
    <definedName name="UFPrn20020224101302">#REF!</definedName>
    <definedName name="UFPrn20020224101600">#REF!</definedName>
    <definedName name="UFPrn20020228143318">#REF!</definedName>
    <definedName name="UFPrn20020303094007">#REF!</definedName>
    <definedName name="UFPrn20030415145352">#REF!</definedName>
    <definedName name="UFPrn20030415145852">#REF!</definedName>
    <definedName name="UFPrn20030422113829">#REF!</definedName>
    <definedName name="UFPrn20030422114203">#REF!</definedName>
    <definedName name="UFPrn20030424105518">#REF!</definedName>
    <definedName name="UFPrn20031114182129">#REF!</definedName>
    <definedName name="UFPrn20031203194659">#REF!</definedName>
    <definedName name="UFPrn20031203195053">#REF!</definedName>
    <definedName name="UFPrn20031230161818">#REF!</definedName>
    <definedName name="UFPrn20031230161854">#REF!</definedName>
    <definedName name="UFPrn20031230161930">#REF!</definedName>
    <definedName name="UFPrn20031230164858">#REF!</definedName>
    <definedName name="UFPrn20031230170410">#REF!</definedName>
    <definedName name="UFPrn20031230170535">#REF!</definedName>
    <definedName name="UFPrn20040107185142">#REF!</definedName>
    <definedName name="UFPrn20040108161256">#REF!</definedName>
    <definedName name="UFPrn20040108161343">#REF!</definedName>
    <definedName name="UFPrn20040108161418">#REF!</definedName>
    <definedName name="UFPrn20040108212803">#REF!</definedName>
    <definedName name="UFPrn20040108212855">#REF!</definedName>
    <definedName name="UFPrn20040206155313">#REF!</definedName>
    <definedName name="UFPrn20040206155410">#REF!</definedName>
    <definedName name="UFPrn20040206155453">#REF!</definedName>
    <definedName name="UFPrn20040206155542">#REF!</definedName>
    <definedName name="UFPrn20040206155736">#REF!</definedName>
    <definedName name="UFPrn20040206155841">#REF!</definedName>
    <definedName name="UFPrn20040206155907">#REF!</definedName>
    <definedName name="UFPrn20040211084218">#REF!</definedName>
    <definedName name="UFPrn20040303084601">#REF!</definedName>
    <definedName name="UFPrn20040405225024">#REF!</definedName>
    <definedName name="UFPrn20040422164214">#REF!</definedName>
    <definedName name="UFPrn20040505102210">#REF!</definedName>
    <definedName name="UFPrn20040505104854">#REF!</definedName>
    <definedName name="UFPrn20040505104922">#REF!</definedName>
    <definedName name="UFPrn20040505155852">#REF!</definedName>
    <definedName name="UFPrn20041005150125">#REF!</definedName>
    <definedName name="UFPrn20041206124742">#REF!</definedName>
    <definedName name="UFPrn20050109130941">#REF!</definedName>
    <definedName name="UFPrn20050109131053">#REF!</definedName>
    <definedName name="UFPrn20050109132957">#REF!</definedName>
    <definedName name="UFPrn20050111165201">#REF!</definedName>
    <definedName name="UFPrn20050111182522">#REF!</definedName>
    <definedName name="UFPrn20050112151114">#REF!</definedName>
    <definedName name="UFPrn20050112151156">#REF!</definedName>
    <definedName name="UFPrn20050112151458">#REF!</definedName>
    <definedName name="UFPrn20050112151609">#REF!</definedName>
    <definedName name="UFPrn20050112151650">#REF!</definedName>
    <definedName name="UFPrn20050112151754">#REF!</definedName>
    <definedName name="UFPrn20050325165042">#REF!</definedName>
    <definedName name="UFPrn20051010130842">#REF!</definedName>
    <definedName name="UFPrn20051021151722">#REF!</definedName>
    <definedName name="UFPrn20060221131642">#REF!</definedName>
    <definedName name="UFPrn20060224162507">#REF!</definedName>
    <definedName name="UFPrn20080318104239">#REF!</definedName>
    <definedName name="UFPrn20090114094059">#REF!</definedName>
    <definedName name="UFPrn20090114094117">#REF!</definedName>
    <definedName name="UFPrn20090114094219">#REF!</definedName>
    <definedName name="UFPrn20090114094255">#REF!</definedName>
    <definedName name="UFPrn20090209102446">#REF!</definedName>
    <definedName name="UFPrn20090211101522">#REF!</definedName>
    <definedName name="UFPrn20090216100138">#REF!</definedName>
    <definedName name="UFPrn20090216100215">#REF!</definedName>
    <definedName name="UFPrn20090216101522">#REF!</definedName>
    <definedName name="UFPrn20090216101533">#REF!</definedName>
    <definedName name="UFPrn20090216102551">#REF!</definedName>
    <definedName name="UFPrn20090216103941">#REF!</definedName>
    <definedName name="UFPrn20090216105322">#REF!</definedName>
    <definedName name="Underwriter">#REF!</definedName>
    <definedName name="USDcon">#REF!</definedName>
    <definedName name="value_date">#REF!</definedName>
    <definedName name="VERBUNT">#REF!</definedName>
    <definedName name="Version">#REF!</definedName>
    <definedName name="VVVVV">#REF!</definedName>
    <definedName name="W">#REF!</definedName>
    <definedName name="Ward">#REF!</definedName>
    <definedName name="WarehseRentalGrowth_evy2yr">#REF!</definedName>
    <definedName name="weasdrfj">#N/A</definedName>
    <definedName name="Work_Program_By_Area_List">#REF!</definedName>
    <definedName name="WWWWWWW">#REF!</definedName>
    <definedName name="XT">#REF!</definedName>
    <definedName name="XXX">#REF!</definedName>
    <definedName name="XXXXXXX">#REF!</definedName>
    <definedName name="Y">_xleta.year</definedName>
    <definedName name="Year_Of__Assessment_2003">_xleta.year</definedName>
    <definedName name="YesControlFailures">#REF!</definedName>
    <definedName name="YYY" hidden="1">#REF!</definedName>
    <definedName name="YYYYYYYYYYY">#REF!</definedName>
    <definedName name="Z">_xleta.year</definedName>
    <definedName name="ZU_KONS">#REF!</definedName>
    <definedName name="阿曼">#REF!</definedName>
    <definedName name="阿曼2">#REF!</definedName>
    <definedName name="安插40">#REF!</definedName>
    <definedName name="备___注">#REF!</definedName>
    <definedName name="布伦特">#REF!</definedName>
    <definedName name="布伦特2">#REF!</definedName>
    <definedName name="常渣油">#REF!</definedName>
    <definedName name="萃三车间安装">#REF!</definedName>
    <definedName name="存货合计">#REF!</definedName>
    <definedName name="存货明细">#REF!</definedName>
    <definedName name="大多数">#REF!</definedName>
    <definedName name="的217">#REF!</definedName>
    <definedName name="迪拜">#REF!</definedName>
    <definedName name="迪拜2">#REF!</definedName>
    <definedName name="杜里">#REF!</definedName>
    <definedName name="杜里2">#REF!</definedName>
    <definedName name="对">#REF!</definedName>
    <definedName name="发票">#REF!</definedName>
    <definedName name="飞过海">#REF!</definedName>
    <definedName name="费用" hidden="1">#REF!</definedName>
    <definedName name="固定资产清单">#REF!</definedName>
    <definedName name="合___计">#REF!</definedName>
    <definedName name="合同号">#REF!</definedName>
    <definedName name="合同号码">#REF!</definedName>
    <definedName name="后5h55">#REF!</definedName>
    <definedName name="汇率">#REF!</definedName>
    <definedName name="汇率2">#REF!</definedName>
    <definedName name="机器">#REF!</definedName>
    <definedName name="几">#REF!</definedName>
    <definedName name="计息金融工具">#REF!</definedName>
    <definedName name="九龙" hidden="1">#REF!</definedName>
    <definedName name="科目余额表">#REF!</definedName>
    <definedName name="可179">#REF!</definedName>
    <definedName name="理论">#REF!</definedName>
    <definedName name="米纳斯">#REF!</definedName>
    <definedName name="米纳斯2">#REF!</definedName>
    <definedName name="明细分类账">#REF!</definedName>
    <definedName name="设备">#REF!</definedName>
    <definedName name="沈玉环">#REF!</definedName>
    <definedName name="生产列1">#REF!</definedName>
    <definedName name="生产列11">#REF!</definedName>
    <definedName name="生产列15">#REF!</definedName>
    <definedName name="生产列16">#REF!</definedName>
    <definedName name="生产列17">#REF!</definedName>
    <definedName name="生产列19">#REF!</definedName>
    <definedName name="生产列2">#REF!</definedName>
    <definedName name="生产列20">#REF!</definedName>
    <definedName name="生产列3">#REF!</definedName>
    <definedName name="生产列4">#REF!</definedName>
    <definedName name="生产列5">#REF!</definedName>
    <definedName name="生产列6">#REF!</definedName>
    <definedName name="生产列7">#REF!</definedName>
    <definedName name="生产列8">#REF!</definedName>
    <definedName name="生产列9">#REF!</definedName>
    <definedName name="生产期">#REF!</definedName>
    <definedName name="生产期1">#REF!</definedName>
    <definedName name="生产期11">#REF!</definedName>
    <definedName name="生产期15">#REF!</definedName>
    <definedName name="生产期16">#REF!</definedName>
    <definedName name="生产期17">#REF!</definedName>
    <definedName name="生产期19">#REF!</definedName>
    <definedName name="生产期2">#REF!</definedName>
    <definedName name="生产期20">#REF!</definedName>
    <definedName name="生产期3">#REF!</definedName>
    <definedName name="生产期4">#REF!</definedName>
    <definedName name="生产期5">#REF!</definedName>
    <definedName name="生产期500">#REF!</definedName>
    <definedName name="生产期6">#REF!</definedName>
    <definedName name="生产期7">#REF!</definedName>
    <definedName name="生产期8">#REF!</definedName>
    <definedName name="生产期9">#REF!</definedName>
    <definedName name="视同销售含税金额">#REF!</definedName>
    <definedName name="索引号">#REF!</definedName>
    <definedName name="塔皮斯">#REF!</definedName>
    <definedName name="塔皮斯2">#REF!</definedName>
    <definedName name="_xlnm.Extract">#REF!</definedName>
    <definedName name="苇杜里">#REF!</definedName>
    <definedName name="未审合计">#REF!</definedName>
    <definedName name="未审数">#REF!</definedName>
    <definedName name="辛塔">#REF!</definedName>
    <definedName name="辛塔2">#REF!</definedName>
    <definedName name="漳州减租每月明细" hidden="1">#REF!</definedName>
    <definedName name="中国区">_xleta.year</definedName>
    <definedName name="资产卡片">#REF!</definedName>
    <definedName name="인쇄01">#REF!</definedName>
    <definedName name="전">#REF!</definedName>
    <definedName name="주택사업본부">#REF!</definedName>
    <definedName name="철구사업본부">#REF!</definedName>
    <definedName name="_xlnm._FilterDatabase" localSheetId="2" hidden="1">'China MSRP'!$A$29:$C$60</definedName>
    <definedName name="__123Graph_A" localSheetId="1" hidden="1">#REF!</definedName>
    <definedName name="__123Graph_B" localSheetId="1" hidden="1">#REF!</definedName>
    <definedName name="__123Graph_C" localSheetId="1" hidden="1">#REF!</definedName>
    <definedName name="__123Graph_D" localSheetId="1" hidden="1">#REF!</definedName>
    <definedName name="__123Graph_LBL_A" localSheetId="1" hidden="1">#REF!</definedName>
    <definedName name="__123Graph_LBL_C" localSheetId="1" hidden="1">#REF!</definedName>
    <definedName name="__123Graph_X" localSheetId="1" hidden="1">#REF!</definedName>
    <definedName name="__LF12" localSheetId="1" hidden="1">#REF!</definedName>
    <definedName name="_Fill" localSheetId="1" hidden="1">#REF!</definedName>
    <definedName name="_Key1" localSheetId="1" hidden="1">#REF!</definedName>
    <definedName name="_Key2" localSheetId="1" hidden="1">#REF!</definedName>
    <definedName name="_LF12" localSheetId="1" hidden="1">#REF!</definedName>
    <definedName name="_Sort" localSheetId="1" hidden="1">#REF!</definedName>
    <definedName name="AAAAAAA" localSheetId="1" hidden="1">#REF!</definedName>
    <definedName name="lf" localSheetId="1" hidden="1">#REF!</definedName>
    <definedName name="PNL" localSheetId="1" hidden="1">#REF!</definedName>
    <definedName name="YYY" localSheetId="1" hidden="1">#REF!</definedName>
    <definedName name="费用" localSheetId="1" hidden="1">#REF!</definedName>
    <definedName name="九龙" localSheetId="1" hidden="1">#REF!</definedName>
    <definedName name="漳州减租每月明细" localSheetId="1" hidden="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<sst xmlns="http://schemas.openxmlformats.org/spreadsheetml/2006/main" count="230" uniqueCount="183">
  <si>
    <t>Niu Technologies</t>
  </si>
  <si>
    <t>Key Financials and MSRP</t>
  </si>
  <si>
    <t>Unaudited Historical Data</t>
  </si>
  <si>
    <t>As of Q2 2026</t>
  </si>
  <si>
    <t>Key Financials</t>
  </si>
  <si>
    <t>Q1 2021 - Q2 2026</t>
  </si>
  <si>
    <t>RMB</t>
  </si>
  <si>
    <t>2026 YTD</t>
  </si>
  <si>
    <t>Q2 2026</t>
  </si>
  <si>
    <t>Q1 2026</t>
  </si>
  <si>
    <t>Q4 2025</t>
  </si>
  <si>
    <t>Q3 2025</t>
  </si>
  <si>
    <t>Q2 2025</t>
  </si>
  <si>
    <t>Q1 2025</t>
  </si>
  <si>
    <t>Q4 2024</t>
  </si>
  <si>
    <t>Q3 2024</t>
  </si>
  <si>
    <t>Q2 2024</t>
  </si>
  <si>
    <t>Q1 2024</t>
  </si>
  <si>
    <t>Q4 2023</t>
  </si>
  <si>
    <t>Q3 2023</t>
  </si>
  <si>
    <t>Q2 2023</t>
  </si>
  <si>
    <t>Q1 2023</t>
  </si>
  <si>
    <t>Q4 2022</t>
  </si>
  <si>
    <t>Q3 2022</t>
  </si>
  <si>
    <t>Q2 2022</t>
  </si>
  <si>
    <t>Q1 2022</t>
  </si>
  <si>
    <t>Q4 2021</t>
  </si>
  <si>
    <t>Q3 2021</t>
  </si>
  <si>
    <t>Q2 2021</t>
  </si>
  <si>
    <t>Q1 2021</t>
  </si>
  <si>
    <t>Operating data</t>
  </si>
  <si>
    <t>Retail network</t>
  </si>
  <si>
    <t>No. of franchise stores in China</t>
  </si>
  <si>
    <t>E-scooter sales volume by geography (units)</t>
  </si>
  <si>
    <t>China e-scooter sales volume</t>
  </si>
  <si>
    <t>International e-scooter sales volume</t>
  </si>
  <si>
    <t>Total e-scooter sales volume</t>
  </si>
  <si>
    <t>YoY growth of e-scooter sales volume by geography</t>
  </si>
  <si>
    <t>Percentage of total e-scooter sales volume by geography</t>
  </si>
  <si>
    <t>Financial data</t>
  </si>
  <si>
    <t>Revenues</t>
  </si>
  <si>
    <t>E-scooter revenue</t>
  </si>
  <si>
    <t>Other revenue</t>
  </si>
  <si>
    <t>Total revenue</t>
  </si>
  <si>
    <t>YoY growth of revenues</t>
  </si>
  <si>
    <t>Percentage of revenues</t>
  </si>
  <si>
    <t>Revenues per e-scooter (ASP)</t>
  </si>
  <si>
    <t>E-scooter ASP</t>
  </si>
  <si>
    <t>Accessories, spare parts and services ASP</t>
  </si>
  <si>
    <t>Total ASP</t>
  </si>
  <si>
    <t>YoY growth of ASP</t>
  </si>
  <si>
    <t>E-scooter revenue by geography</t>
  </si>
  <si>
    <t>E-scooter revenue from China market</t>
  </si>
  <si>
    <t>E-scooter revenue from international markets</t>
  </si>
  <si>
    <t>Total e-scooter revenue</t>
  </si>
  <si>
    <t>YoY growth of e-scooter revenue by geography</t>
  </si>
  <si>
    <t>Percentage of e-scooter revenue by geography</t>
  </si>
  <si>
    <t>E-scooter revenues per unit (ASP)</t>
  </si>
  <si>
    <t>E-scooter ASP for China market</t>
  </si>
  <si>
    <t>E-scooter ASP for international market</t>
  </si>
  <si>
    <t>YoY growth of e-scooter ASP</t>
  </si>
  <si>
    <t>Cost</t>
  </si>
  <si>
    <t>Cost of revenues</t>
  </si>
  <si>
    <t>Cost per e-scooter</t>
  </si>
  <si>
    <t>YoY growth of cost</t>
  </si>
  <si>
    <t>Gross Margin</t>
  </si>
  <si>
    <t>Operating expenses (GAAP)</t>
  </si>
  <si>
    <t>Selling and marketing expenses</t>
  </si>
  <si>
    <t>Research and development expenses</t>
  </si>
  <si>
    <t>General and administrative expenses</t>
  </si>
  <si>
    <t xml:space="preserve">Total </t>
  </si>
  <si>
    <t>Percentage of operating expenses (GAAP) as revenues</t>
  </si>
  <si>
    <t>Operating expenses (Non-GAAP)</t>
  </si>
  <si>
    <t>Percentage of operating expenses (Non-GAAP) as revenues</t>
  </si>
  <si>
    <t>Government grants</t>
  </si>
  <si>
    <t>Net profit/(loss) (GAAP)</t>
  </si>
  <si>
    <t xml:space="preserve"> yoy growth</t>
  </si>
  <si>
    <t>Net profit/(loss) margin (GAAP)</t>
  </si>
  <si>
    <t>Adjusted net profit/(loss) (Non-GAAP)</t>
  </si>
  <si>
    <t>Adjusted net profit/(loss) margin (Non-GAAP)</t>
  </si>
  <si>
    <t>Non-GAAP adjustments</t>
  </si>
  <si>
    <t>Share based compensation</t>
  </si>
  <si>
    <t>Changes in fair values of a convertible loan</t>
  </si>
  <si>
    <t>Total Non-GAAP adjustments</t>
  </si>
  <si>
    <t>China MSRP</t>
  </si>
  <si>
    <t>Model</t>
  </si>
  <si>
    <t>China Price Range</t>
  </si>
  <si>
    <t>Electric Motorcycle</t>
  </si>
  <si>
    <t>R</t>
  </si>
  <si>
    <t>29,980-32,980</t>
  </si>
  <si>
    <t>X3</t>
  </si>
  <si>
    <t>24,980</t>
  </si>
  <si>
    <t>NX</t>
  </si>
  <si>
    <t>4,499-29,800</t>
  </si>
  <si>
    <t>M+S</t>
  </si>
  <si>
    <t>6,499</t>
  </si>
  <si>
    <t>NXL</t>
  </si>
  <si>
    <t>5,999-6,999</t>
  </si>
  <si>
    <t>FX</t>
  </si>
  <si>
    <t>4,799-9,999</t>
  </si>
  <si>
    <t>NL</t>
  </si>
  <si>
    <t>4,799-6,999</t>
  </si>
  <si>
    <t>N</t>
  </si>
  <si>
    <t>4,699-5,399</t>
  </si>
  <si>
    <t>FS</t>
  </si>
  <si>
    <t>4,599-4,999</t>
  </si>
  <si>
    <t>F400</t>
  </si>
  <si>
    <t>4,599</t>
  </si>
  <si>
    <t>N1S</t>
  </si>
  <si>
    <t>4,399-11,799</t>
  </si>
  <si>
    <t>G400</t>
  </si>
  <si>
    <t>4,399-4,599</t>
  </si>
  <si>
    <t>G6</t>
  </si>
  <si>
    <t>3,599-4,499</t>
  </si>
  <si>
    <t>NS</t>
  </si>
  <si>
    <t>Electric Light Motorcycle</t>
  </si>
  <si>
    <t>C3</t>
  </si>
  <si>
    <t>4,099</t>
  </si>
  <si>
    <t>M</t>
  </si>
  <si>
    <t>3,699-4,999</t>
  </si>
  <si>
    <t>G3C</t>
  </si>
  <si>
    <t>3,999</t>
  </si>
  <si>
    <t>O</t>
  </si>
  <si>
    <t>Electric Bicycle</t>
  </si>
  <si>
    <t>S</t>
  </si>
  <si>
    <t>9,999</t>
  </si>
  <si>
    <t>M2s</t>
  </si>
  <si>
    <t>6,499-8,499</t>
  </si>
  <si>
    <t>NXT 2.0</t>
  </si>
  <si>
    <t>6,299-12,999</t>
  </si>
  <si>
    <t>NXT</t>
  </si>
  <si>
    <t>4,999-18,886</t>
  </si>
  <si>
    <t>U3</t>
  </si>
  <si>
    <t>6,299-9,699</t>
  </si>
  <si>
    <t>U+</t>
  </si>
  <si>
    <t>5,299-7,699</t>
  </si>
  <si>
    <t>FXT</t>
  </si>
  <si>
    <t>4,999-11,999</t>
  </si>
  <si>
    <t>UMAX</t>
  </si>
  <si>
    <t>4,999-7,799</t>
  </si>
  <si>
    <t>MQiL</t>
  </si>
  <si>
    <t>4,999-8,299</t>
  </si>
  <si>
    <t>U1D</t>
  </si>
  <si>
    <t>4,899-6,499</t>
  </si>
  <si>
    <t>NLT</t>
  </si>
  <si>
    <t>4,799-6,299</t>
  </si>
  <si>
    <t>NT</t>
  </si>
  <si>
    <t>4,499-5,299</t>
  </si>
  <si>
    <t>F400T</t>
  </si>
  <si>
    <t>4,599-5,299</t>
  </si>
  <si>
    <t>K</t>
  </si>
  <si>
    <t>U1One</t>
  </si>
  <si>
    <t>4,199-4,699</t>
  </si>
  <si>
    <t>Ms</t>
  </si>
  <si>
    <t>4,199</t>
  </si>
  <si>
    <t>G400T</t>
  </si>
  <si>
    <t>4,099-4,799</t>
  </si>
  <si>
    <t>B2</t>
  </si>
  <si>
    <t>3,999-4,799</t>
  </si>
  <si>
    <t>F2s</t>
  </si>
  <si>
    <t>Ot</t>
  </si>
  <si>
    <t>3,999-4,699</t>
  </si>
  <si>
    <t>U1E</t>
  </si>
  <si>
    <t>Y-B</t>
  </si>
  <si>
    <t>Y-A</t>
  </si>
  <si>
    <t>2,699</t>
  </si>
  <si>
    <t>NST</t>
  </si>
  <si>
    <t>3,899-4,899</t>
  </si>
  <si>
    <t>G2s</t>
  </si>
  <si>
    <t>3,899-4,699</t>
  </si>
  <si>
    <t>MT</t>
  </si>
  <si>
    <t>3,699-4,599</t>
  </si>
  <si>
    <t>F0</t>
  </si>
  <si>
    <t>3,499</t>
  </si>
  <si>
    <t>F200</t>
  </si>
  <si>
    <t>3,299-4,199</t>
  </si>
  <si>
    <t>MMT</t>
  </si>
  <si>
    <t>2,999 -3,499</t>
  </si>
  <si>
    <t>G100</t>
  </si>
  <si>
    <t>2,799-2,899</t>
  </si>
  <si>
    <t>F100</t>
  </si>
  <si>
    <t>2,499-3,299</t>
  </si>
  <si>
    <t>*Models mainly offered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</si>
</sst>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(* #,##0.00_);_(* \(#,##0.00\);_(* &quot;-&quot;??_);_(@_)"/>
    <numFmt numFmtId="177" formatCode="0.00_);[Red]\(0.00\)"/>
    <numFmt numFmtId="178" formatCode="0.0%"/>
    <numFmt numFmtId="179" formatCode="_ * #,##0_ ;_ * \-#,##0_ ;_ * &quot;-&quot;??_ ;_ @_ "/>
    <numFmt numFmtId="180" formatCode="_ * #,##0.00_ ;_ * \-#,##0.00_ ;_ * &quot;-&quot;??.00_ ;_ @_ "/>
    <numFmt numFmtId="181" formatCode="_ * #,##0.0_ ;_ * \-#,##0.0_ ;_ * &quot;-&quot;??_ ;_ @_ "/>
  </numFmts>
  <fonts count="37">
    <font>
      <sz val="11"/>
      <color theme="1"/>
      <name val="等线"/>
      <charset val="134"/>
      <scheme val="minor"/>
    </font>
    <font>
      <sz val="11"/>
      <color theme="1"/>
      <name val="Calibri"/>
      <charset val="134"/>
    </font>
    <font>
      <b/>
      <sz val="11"/>
      <color theme="1"/>
      <name val="Calibri"/>
      <charset val="134"/>
    </font>
    <font>
      <sz val="11"/>
      <color theme="1"/>
      <name val="微软雅黑"/>
      <charset val="134"/>
    </font>
    <font>
      <sz val="11"/>
      <color rgb="FFC00000"/>
      <name val="Calibri"/>
      <charset val="134"/>
    </font>
    <font>
      <i/>
      <sz val="11"/>
      <color theme="1"/>
      <name val="Calibri"/>
      <charset val="134"/>
    </font>
    <font>
      <b/>
      <sz val="11"/>
      <color rgb="FFFF0000"/>
      <name val="Calibri"/>
      <charset val="134"/>
    </font>
    <font>
      <b/>
      <sz val="11"/>
      <name val="Calibri"/>
      <charset val="134"/>
    </font>
    <font>
      <b/>
      <u/>
      <sz val="11"/>
      <color theme="1"/>
      <name val="Calibri"/>
      <charset val="134"/>
    </font>
    <font>
      <i/>
      <sz val="11"/>
      <color rgb="FFC00000"/>
      <name val="Calibri"/>
      <charset val="134"/>
    </font>
    <font>
      <b/>
      <i/>
      <u/>
      <sz val="11"/>
      <color theme="1"/>
      <name val="Calibri"/>
      <charset val="134"/>
    </font>
    <font>
      <i/>
      <sz val="11"/>
      <name val="Calibri"/>
      <charset val="134"/>
    </font>
    <font>
      <sz val="11"/>
      <name val="Calibri"/>
      <charset val="134"/>
    </font>
    <font>
      <sz val="72"/>
      <color theme="1"/>
      <name val="Calibri"/>
      <charset val="134"/>
    </font>
    <font>
      <sz val="48"/>
      <color theme="1"/>
      <name val="Calibri"/>
      <charset val="134"/>
    </font>
    <font>
      <sz val="36"/>
      <color theme="1"/>
      <name val="Calibri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8"/>
      <color theme="1"/>
      <name val="Arial"/>
      <charset val="134"/>
    </font>
    <font>
      <sz val="10"/>
      <name val="MS Sans Serif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6" applyNumberFormat="0" applyAlignment="0" applyProtection="0">
      <alignment vertical="center"/>
    </xf>
    <xf numFmtId="0" fontId="25" fillId="4" borderId="7" applyNumberFormat="0" applyAlignment="0" applyProtection="0">
      <alignment vertical="center"/>
    </xf>
    <xf numFmtId="0" fontId="26" fillId="4" borderId="6" applyNumberFormat="0" applyAlignment="0" applyProtection="0">
      <alignment vertical="center"/>
    </xf>
    <xf numFmtId="0" fontId="27" fillId="5" borderId="8" applyNumberFormat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176" fontId="35" fillId="0" borderId="0" applyFont="0" applyFill="0" applyBorder="0" applyAlignment="0" applyProtection="0"/>
    <xf numFmtId="43" fontId="36" fillId="0" borderId="0" applyFont="0" applyFill="0" applyBorder="0" applyAlignment="0" applyProtection="0"/>
    <xf numFmtId="0" fontId="0" fillId="0" borderId="0">
      <alignment vertical="center"/>
    </xf>
    <xf numFmtId="0" fontId="36" fillId="0" borderId="0">
      <protection locked="0"/>
    </xf>
    <xf numFmtId="0" fontId="35" fillId="0" borderId="0" applyFill="0" applyBorder="0" applyAlignment="0" applyProtection="0"/>
    <xf numFmtId="0" fontId="0" fillId="0" borderId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35" fillId="0" borderId="0" applyFont="0" applyFill="0" applyBorder="0" applyAlignment="0" applyProtection="0"/>
  </cellStyleXfs>
  <cellXfs count="93">
    <xf numFmtId="0" fontId="0" fillId="0" borderId="0" xfId="0"/>
    <xf numFmtId="0" fontId="1" fillId="0" borderId="0" xfId="53" applyFont="1" applyFill="1" applyBorder="1"/>
    <xf numFmtId="0" fontId="1" fillId="0" borderId="0" xfId="53" applyFont="1" applyFill="1"/>
    <xf numFmtId="0" fontId="1" fillId="0" borderId="0" xfId="53" applyFont="1" applyFill="1" applyBorder="1" applyAlignment="1">
      <alignment horizontal="left"/>
    </xf>
    <xf numFmtId="0" fontId="1" fillId="0" borderId="0" xfId="53" applyFont="1" applyFill="1" applyBorder="1" applyAlignment="1">
      <alignment horizontal="center"/>
    </xf>
    <xf numFmtId="0" fontId="0" fillId="0" borderId="0" xfId="53" applyFont="1" applyFill="1" applyBorder="1"/>
    <xf numFmtId="0" fontId="2" fillId="0" borderId="0" xfId="51" applyFont="1" applyAlignment="1">
      <alignment horizontal="left" vertical="center"/>
    </xf>
    <xf numFmtId="0" fontId="2" fillId="0" borderId="0" xfId="51" applyFont="1">
      <alignment vertical="center"/>
    </xf>
    <xf numFmtId="17" fontId="2" fillId="0" borderId="0" xfId="51" applyNumberFormat="1" applyFont="1" applyAlignment="1">
      <alignment horizontal="left" vertical="center"/>
    </xf>
    <xf numFmtId="0" fontId="2" fillId="0" borderId="0" xfId="51" applyFont="1" applyAlignment="1">
      <alignment horizontal="center" vertical="center"/>
    </xf>
    <xf numFmtId="0" fontId="2" fillId="0" borderId="1" xfId="51" applyFont="1" applyBorder="1" applyAlignment="1">
      <alignment horizontal="left" vertical="center"/>
    </xf>
    <xf numFmtId="0" fontId="2" fillId="0" borderId="1" xfId="51" applyFont="1" applyBorder="1" applyAlignment="1">
      <alignment horizontal="center" vertical="center"/>
    </xf>
    <xf numFmtId="0" fontId="1" fillId="0" borderId="1" xfId="53" applyFont="1" applyFill="1" applyBorder="1" applyAlignment="1">
      <alignment horizontal="center"/>
    </xf>
    <xf numFmtId="0" fontId="1" fillId="0" borderId="0" xfId="51" applyFont="1" applyAlignment="1">
      <alignment horizontal="left" vertical="center"/>
    </xf>
    <xf numFmtId="0" fontId="1" fillId="0" borderId="0" xfId="51" applyFont="1" applyAlignment="1">
      <alignment horizontal="center" vertical="center"/>
    </xf>
    <xf numFmtId="177" fontId="1" fillId="0" borderId="0" xfId="1" applyNumberFormat="1" applyFont="1" applyFill="1" applyBorder="1" applyAlignment="1">
      <alignment horizontal="center"/>
    </xf>
    <xf numFmtId="0" fontId="1" fillId="0" borderId="0" xfId="51" applyFont="1" applyFill="1" applyBorder="1" applyAlignment="1">
      <alignment horizontal="left" vertical="center"/>
    </xf>
    <xf numFmtId="0" fontId="1" fillId="0" borderId="0" xfId="51" applyFont="1" applyFill="1" applyBorder="1" applyAlignment="1">
      <alignment horizontal="center" vertical="center"/>
    </xf>
    <xf numFmtId="0" fontId="3" fillId="0" borderId="0" xfId="53" applyFont="1" applyFill="1" applyBorder="1"/>
    <xf numFmtId="0" fontId="1" fillId="0" borderId="0" xfId="51" applyFont="1" applyFill="1" applyAlignment="1">
      <alignment horizontal="left" vertical="center"/>
    </xf>
    <xf numFmtId="0" fontId="1" fillId="0" borderId="0" xfId="51" applyFont="1" applyFill="1" applyAlignment="1">
      <alignment horizontal="center" vertical="center"/>
    </xf>
    <xf numFmtId="177" fontId="1" fillId="0" borderId="0" xfId="53" applyNumberFormat="1" applyFont="1" applyFill="1" applyBorder="1" applyAlignment="1">
      <alignment horizontal="center"/>
    </xf>
    <xf numFmtId="0" fontId="2" fillId="0" borderId="1" xfId="51" applyFont="1" applyFill="1" applyBorder="1" applyAlignment="1">
      <alignment horizontal="left" vertical="center"/>
    </xf>
    <xf numFmtId="0" fontId="2" fillId="0" borderId="1" xfId="51" applyFont="1" applyFill="1" applyBorder="1" applyAlignment="1">
      <alignment horizontal="center" vertical="center"/>
    </xf>
    <xf numFmtId="177" fontId="1" fillId="0" borderId="1" xfId="53" applyNumberFormat="1" applyFont="1" applyFill="1" applyBorder="1" applyAlignment="1">
      <alignment horizontal="center"/>
    </xf>
    <xf numFmtId="0" fontId="1" fillId="0" borderId="0" xfId="53" applyFont="1" applyFill="1" applyAlignment="1">
      <alignment horizontal="left"/>
    </xf>
    <xf numFmtId="0" fontId="1" fillId="0" borderId="0" xfId="55" applyFont="1" applyFill="1" applyAlignment="1"/>
    <xf numFmtId="43" fontId="4" fillId="0" borderId="0" xfId="55" applyNumberFormat="1" applyFont="1" applyFill="1" applyAlignment="1"/>
    <xf numFmtId="0" fontId="4" fillId="0" borderId="0" xfId="55" applyFont="1" applyFill="1" applyAlignment="1"/>
    <xf numFmtId="0" fontId="5" fillId="0" borderId="0" xfId="55" applyFont="1" applyFill="1" applyAlignment="1"/>
    <xf numFmtId="0" fontId="1" fillId="0" borderId="0" xfId="55" applyFont="1" applyFill="1" applyAlignment="1">
      <alignment vertical="center"/>
    </xf>
    <xf numFmtId="0" fontId="1" fillId="0" borderId="2" xfId="55" applyFont="1" applyFill="1" applyBorder="1" applyAlignment="1"/>
    <xf numFmtId="0" fontId="2" fillId="0" borderId="0" xfId="55" applyFont="1" applyFill="1" applyAlignment="1">
      <alignment vertical="center"/>
    </xf>
    <xf numFmtId="178" fontId="1" fillId="0" borderId="0" xfId="56" applyNumberFormat="1" applyFont="1" applyFill="1">
      <alignment vertical="center"/>
    </xf>
    <xf numFmtId="178" fontId="1" fillId="0" borderId="0" xfId="56" applyNumberFormat="1" applyFont="1" applyFill="1" applyBorder="1">
      <alignment vertical="center"/>
    </xf>
    <xf numFmtId="0" fontId="2" fillId="0" borderId="0" xfId="55" applyFont="1" applyFill="1" applyAlignment="1">
      <alignment horizontal="left" vertical="center"/>
    </xf>
    <xf numFmtId="179" fontId="1" fillId="0" borderId="0" xfId="55" applyNumberFormat="1" applyFont="1" applyFill="1" applyAlignment="1">
      <alignment vertical="center"/>
    </xf>
    <xf numFmtId="0" fontId="1" fillId="0" borderId="0" xfId="55" applyFont="1" applyFill="1" applyAlignment="1">
      <alignment horizontal="center" vertical="center"/>
    </xf>
    <xf numFmtId="0" fontId="6" fillId="0" borderId="0" xfId="55" applyFont="1" applyFill="1" applyAlignment="1">
      <alignment horizontal="center" vertical="center"/>
    </xf>
    <xf numFmtId="0" fontId="2" fillId="0" borderId="0" xfId="55" applyFont="1" applyFill="1" applyAlignment="1">
      <alignment horizontal="center" vertical="center"/>
    </xf>
    <xf numFmtId="0" fontId="7" fillId="0" borderId="0" xfId="55" applyFont="1" applyFill="1" applyAlignment="1">
      <alignment horizontal="left" vertical="center"/>
    </xf>
    <xf numFmtId="0" fontId="8" fillId="0" borderId="0" xfId="55" applyFont="1" applyFill="1" applyAlignment="1">
      <alignment vertical="center"/>
    </xf>
    <xf numFmtId="0" fontId="2" fillId="0" borderId="0" xfId="55" applyFont="1" applyFill="1" applyAlignment="1">
      <alignment horizontal="left" vertical="center" indent="1"/>
    </xf>
    <xf numFmtId="179" fontId="1" fillId="0" borderId="0" xfId="57" applyNumberFormat="1" applyFont="1" applyFill="1" applyAlignment="1">
      <alignment vertical="center"/>
    </xf>
    <xf numFmtId="179" fontId="1" fillId="0" borderId="0" xfId="57" applyNumberFormat="1" applyFont="1" applyFill="1" applyBorder="1" applyAlignment="1">
      <alignment vertical="center"/>
    </xf>
    <xf numFmtId="0" fontId="1" fillId="0" borderId="0" xfId="55" applyFont="1" applyFill="1" applyAlignment="1">
      <alignment horizontal="left" vertical="center" indent="1"/>
    </xf>
    <xf numFmtId="179" fontId="1" fillId="0" borderId="0" xfId="58" applyNumberFormat="1" applyFont="1" applyFill="1" applyAlignment="1">
      <alignment vertical="center"/>
    </xf>
    <xf numFmtId="179" fontId="1" fillId="0" borderId="0" xfId="58" applyNumberFormat="1" applyFont="1" applyFill="1" applyBorder="1" applyAlignment="1">
      <alignment vertical="center"/>
    </xf>
    <xf numFmtId="43" fontId="4" fillId="0" borderId="0" xfId="55" applyNumberFormat="1" applyFont="1" applyFill="1" applyAlignment="1">
      <alignment vertical="center"/>
    </xf>
    <xf numFmtId="43" fontId="9" fillId="0" borderId="0" xfId="55" applyNumberFormat="1" applyFont="1" applyFill="1" applyAlignment="1">
      <alignment horizontal="left" vertical="center" indent="2"/>
    </xf>
    <xf numFmtId="43" fontId="9" fillId="0" borderId="0" xfId="56" applyNumberFormat="1" applyFont="1" applyFill="1">
      <alignment vertical="center"/>
    </xf>
    <xf numFmtId="43" fontId="9" fillId="0" borderId="0" xfId="55" applyNumberFormat="1" applyFont="1" applyFill="1" applyAlignment="1"/>
    <xf numFmtId="43" fontId="9" fillId="0" borderId="0" xfId="56" applyNumberFormat="1" applyFont="1" applyFill="1" applyBorder="1">
      <alignment vertical="center"/>
    </xf>
    <xf numFmtId="43" fontId="4" fillId="0" borderId="2" xfId="55" applyNumberFormat="1" applyFont="1" applyFill="1" applyBorder="1" applyAlignment="1"/>
    <xf numFmtId="0" fontId="10" fillId="0" borderId="0" xfId="55" applyFont="1" applyFill="1" applyAlignment="1">
      <alignment vertical="center"/>
    </xf>
    <xf numFmtId="178" fontId="5" fillId="0" borderId="0" xfId="56" applyNumberFormat="1" applyFont="1" applyFill="1">
      <alignment vertical="center"/>
    </xf>
    <xf numFmtId="178" fontId="5" fillId="0" borderId="0" xfId="56" applyNumberFormat="1" applyFont="1" applyFill="1" applyBorder="1">
      <alignment vertical="center"/>
    </xf>
    <xf numFmtId="0" fontId="5" fillId="0" borderId="0" xfId="55" applyFont="1" applyFill="1" applyAlignment="1">
      <alignment horizontal="left" vertical="center" indent="1"/>
    </xf>
    <xf numFmtId="178" fontId="5" fillId="0" borderId="0" xfId="56" applyNumberFormat="1" applyFont="1" applyFill="1" applyAlignment="1"/>
    <xf numFmtId="178" fontId="5" fillId="0" borderId="0" xfId="56" applyNumberFormat="1" applyFont="1" applyFill="1" applyBorder="1" applyAlignment="1"/>
    <xf numFmtId="43" fontId="9" fillId="0" borderId="0" xfId="3" applyNumberFormat="1" applyFont="1" applyFill="1" applyAlignment="1">
      <alignment vertical="center"/>
    </xf>
    <xf numFmtId="0" fontId="6" fillId="0" borderId="0" xfId="55" applyFont="1" applyFill="1" applyAlignment="1">
      <alignment horizontal="left" vertical="center"/>
    </xf>
    <xf numFmtId="0" fontId="5" fillId="0" borderId="0" xfId="55" applyFont="1" applyFill="1" applyAlignment="1">
      <alignment horizontal="left" vertical="center" indent="2"/>
    </xf>
    <xf numFmtId="179" fontId="1" fillId="0" borderId="0" xfId="57" applyNumberFormat="1" applyFont="1" applyFill="1">
      <alignment vertical="center"/>
    </xf>
    <xf numFmtId="179" fontId="1" fillId="0" borderId="0" xfId="57" applyNumberFormat="1" applyFont="1" applyFill="1" applyBorder="1">
      <alignment vertical="center"/>
    </xf>
    <xf numFmtId="0" fontId="4" fillId="0" borderId="0" xfId="55" applyFont="1" applyFill="1" applyAlignment="1">
      <alignment vertical="center"/>
    </xf>
    <xf numFmtId="179" fontId="4" fillId="0" borderId="0" xfId="55" applyNumberFormat="1" applyFont="1" applyFill="1" applyAlignment="1">
      <alignment vertical="center"/>
    </xf>
    <xf numFmtId="178" fontId="9" fillId="0" borderId="0" xfId="56" applyNumberFormat="1" applyFont="1" applyFill="1">
      <alignment vertical="center"/>
    </xf>
    <xf numFmtId="0" fontId="9" fillId="0" borderId="0" xfId="55" applyFont="1" applyFill="1" applyAlignment="1"/>
    <xf numFmtId="178" fontId="9" fillId="0" borderId="0" xfId="56" applyNumberFormat="1" applyFont="1" applyFill="1" applyBorder="1">
      <alignment vertical="center"/>
    </xf>
    <xf numFmtId="0" fontId="4" fillId="0" borderId="2" xfId="55" applyFont="1" applyFill="1" applyBorder="1" applyAlignment="1"/>
    <xf numFmtId="178" fontId="11" fillId="0" borderId="0" xfId="56" applyNumberFormat="1" applyFont="1" applyFill="1">
      <alignment vertical="center"/>
    </xf>
    <xf numFmtId="0" fontId="12" fillId="0" borderId="0" xfId="55" applyFont="1" applyFill="1" applyAlignment="1">
      <alignment vertical="center"/>
    </xf>
    <xf numFmtId="179" fontId="12" fillId="0" borderId="0" xfId="57" applyNumberFormat="1" applyFont="1" applyFill="1">
      <alignment vertical="center"/>
    </xf>
    <xf numFmtId="179" fontId="12" fillId="0" borderId="0" xfId="55" applyNumberFormat="1" applyFont="1" applyFill="1" applyAlignment="1">
      <alignment vertical="center"/>
    </xf>
    <xf numFmtId="43" fontId="4" fillId="0" borderId="0" xfId="3" applyNumberFormat="1" applyFont="1" applyFill="1" applyBorder="1" applyAlignment="1" applyProtection="1">
      <alignment vertical="center"/>
    </xf>
    <xf numFmtId="178" fontId="12" fillId="0" borderId="0" xfId="56" applyNumberFormat="1" applyFont="1" applyFill="1">
      <alignment vertical="center"/>
    </xf>
    <xf numFmtId="0" fontId="5" fillId="0" borderId="0" xfId="55" applyFont="1" applyFill="1" applyAlignment="1">
      <alignment vertical="center"/>
    </xf>
    <xf numFmtId="0" fontId="5" fillId="0" borderId="2" xfId="55" applyFont="1" applyFill="1" applyBorder="1" applyAlignment="1"/>
    <xf numFmtId="179" fontId="12" fillId="0" borderId="0" xfId="55" applyNumberFormat="1" applyFont="1" applyFill="1" applyAlignment="1"/>
    <xf numFmtId="179" fontId="1" fillId="0" borderId="0" xfId="55" applyNumberFormat="1" applyFont="1" applyFill="1" applyAlignment="1"/>
    <xf numFmtId="43" fontId="12" fillId="0" borderId="0" xfId="3" applyNumberFormat="1" applyFont="1" applyFill="1" applyBorder="1" applyAlignment="1" applyProtection="1">
      <alignment vertical="center"/>
    </xf>
    <xf numFmtId="178" fontId="12" fillId="0" borderId="0" xfId="3" applyNumberFormat="1" applyFont="1" applyFill="1" applyBorder="1" applyAlignment="1" applyProtection="1">
      <alignment vertical="center"/>
    </xf>
    <xf numFmtId="180" fontId="4" fillId="0" borderId="0" xfId="55" applyNumberFormat="1" applyFont="1" applyFill="1" applyAlignment="1">
      <alignment vertical="center"/>
    </xf>
    <xf numFmtId="178" fontId="1" fillId="0" borderId="0" xfId="56" applyNumberFormat="1" applyFont="1" applyFill="1" applyAlignment="1"/>
    <xf numFmtId="178" fontId="1" fillId="0" borderId="0" xfId="56" applyNumberFormat="1" applyFont="1" applyFill="1" applyAlignment="1">
      <alignment horizontal="center"/>
    </xf>
    <xf numFmtId="179" fontId="12" fillId="0" borderId="0" xfId="58" applyNumberFormat="1" applyFont="1" applyFill="1" applyAlignment="1">
      <alignment vertical="center"/>
    </xf>
    <xf numFmtId="181" fontId="4" fillId="0" borderId="0" xfId="3" applyNumberFormat="1" applyFont="1" applyFill="1" applyBorder="1" applyAlignment="1" applyProtection="1">
      <alignment vertical="center"/>
    </xf>
    <xf numFmtId="0" fontId="1" fillId="0" borderId="0" xfId="55" applyFont="1" applyFill="1" applyAlignment="1">
      <alignment horizontal="left" vertical="center" indent="2"/>
    </xf>
    <xf numFmtId="0" fontId="1" fillId="0" borderId="0" xfId="54" applyFont="1">
      <alignment vertical="center"/>
    </xf>
    <xf numFmtId="0" fontId="13" fillId="0" borderId="0" xfId="54" applyFont="1">
      <alignment vertical="center"/>
    </xf>
    <xf numFmtId="0" fontId="14" fillId="0" borderId="0" xfId="54" applyFont="1">
      <alignment vertical="center"/>
    </xf>
    <xf numFmtId="0" fontId="15" fillId="0" borderId="0" xfId="54" applyFont="1">
      <alignment vertical="center"/>
    </xf>
    <xf numFmtId="177" fontId="1" fillId="0" borderId="0" xfId="1" applyNumberFormat="1" applyFont="1" applyFill="1" applyBorder="1" applyAlignment="1" quotePrefix="1">
      <alignment horizontal="center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omma 2" xfId="49"/>
    <cellStyle name="Comma 3" xfId="50"/>
    <cellStyle name="Normal 2 2" xfId="51"/>
    <cellStyle name="Normal 3" xfId="52"/>
    <cellStyle name="Normal 4" xfId="53"/>
    <cellStyle name="常规 2" xfId="54"/>
    <cellStyle name="常规 5" xfId="55"/>
    <cellStyle name="百分比 2 2" xfId="56"/>
    <cellStyle name="千位分隔 3" xfId="57"/>
    <cellStyle name="Comma 2 2" xfId="58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7:G12"/>
  <sheetViews>
    <sheetView showGridLines="0" tabSelected="1" zoomScale="55" zoomScaleNormal="55" workbookViewId="0">
      <selection activeCell="G13" sqref="G13"/>
    </sheetView>
  </sheetViews>
  <sheetFormatPr defaultColWidth="10.75" defaultRowHeight="14.5" outlineLevelCol="6"/>
  <cols>
    <col min="1" max="2" width="10.75" style="89"/>
    <col min="3" max="3" width="2.33333333333333" style="89" customWidth="1"/>
    <col min="4" max="4" width="10.75" style="89" customWidth="1"/>
    <col min="5" max="5" width="5.08333333333333" style="89" customWidth="1"/>
    <col min="6" max="6" width="6.75" style="89" customWidth="1"/>
    <col min="7" max="8" width="10.75" style="89" customWidth="1"/>
    <col min="9" max="16384" width="10.75" style="89"/>
  </cols>
  <sheetData>
    <row r="7" ht="92" spans="3:7">
      <c r="C7" s="90" t="s">
        <v>0</v>
      </c>
    </row>
    <row r="9" ht="61.5" spans="3:7">
      <c r="C9" s="91"/>
      <c r="D9" s="91" t="s">
        <v>1</v>
      </c>
      <c r="E9" s="91"/>
    </row>
    <row r="10" ht="61.5" spans="3:7">
      <c r="C10" s="91" t="s">
        <v>2</v>
      </c>
      <c r="D10" s="91"/>
    </row>
    <row r="12" ht="46" spans="3:7">
      <c r="C12" s="92"/>
      <c r="E12" s="92"/>
      <c r="F12" s="92"/>
      <c r="G12" s="92" t="s">
        <v>3</v>
      </c>
    </row>
  </sheetData>
  <pageMargins left="0.7" right="0.7" top="0.75" bottom="0.75" header="0.3" footer="0.3"/>
  <pageSetup paperSize="9" scale="73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I125"/>
  <sheetViews>
    <sheetView zoomScale="85" zoomScaleNormal="85" workbookViewId="0">
      <pane xSplit="3" ySplit="4" topLeftCell="D5" activePane="bottomRight" state="frozen"/>
      <selection/>
      <selection pane="topRight"/>
      <selection pane="bottomLeft"/>
      <selection pane="bottomRight" activeCell="N76" sqref="N76"/>
    </sheetView>
  </sheetViews>
  <sheetFormatPr defaultColWidth="8.06666666666667" defaultRowHeight="14.5"/>
  <cols>
    <col min="1" max="1" width="2.25833333333333" style="30" customWidth="1"/>
    <col min="2" max="2" width="52.675" style="30" customWidth="1"/>
    <col min="3" max="3" width="1.83333333333333" style="26" customWidth="1"/>
    <col min="4" max="6" width="13.5666666666667" style="30" customWidth="1"/>
    <col min="7" max="9" width="13.5666666666667" style="30" hidden="1" customWidth="1" outlineLevel="1"/>
    <col min="10" max="10" width="4.09166666666667" style="26" customWidth="1" collapsed="1"/>
    <col min="11" max="20" width="13.5666666666667" style="30" customWidth="1"/>
    <col min="21" max="32" width="13.5666666666667" style="30" hidden="1" customWidth="1" outlineLevel="1"/>
    <col min="33" max="33" width="13.5666666666667" style="30" customWidth="1" collapsed="1"/>
    <col min="34" max="48" width="13.5666666666667" style="30" customWidth="1"/>
    <col min="49" max="49" width="8.06666666666667" style="26"/>
    <col min="50" max="50" width="10.5083333333333" style="26" customWidth="1"/>
    <col min="51" max="51" width="9.59166666666667" style="26" customWidth="1"/>
    <col min="52" max="86" width="8.06666666666667" style="26"/>
    <col min="87" max="87" width="8.06666666666667" style="31"/>
    <col min="88" max="16384" width="8.06666666666667" style="26"/>
  </cols>
  <sheetData>
    <row r="1" spans="1:87">
      <c r="A1" s="32" t="s">
        <v>4</v>
      </c>
      <c r="D1" s="33"/>
      <c r="E1" s="33"/>
      <c r="F1" s="33"/>
      <c r="G1" s="33"/>
      <c r="H1" s="33"/>
      <c r="I1" s="33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3"/>
      <c r="AF1" s="34"/>
      <c r="AG1" s="34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</row>
    <row r="2" spans="1:87">
      <c r="A2" s="32" t="s">
        <v>5</v>
      </c>
      <c r="D2" s="33"/>
      <c r="E2" s="33"/>
      <c r="F2" s="33"/>
      <c r="G2" s="33"/>
      <c r="H2" s="33"/>
      <c r="I2" s="33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3"/>
      <c r="AF2" s="34"/>
      <c r="AG2" s="34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</row>
    <row r="3" spans="1:87">
      <c r="A3" s="35" t="s">
        <v>6</v>
      </c>
      <c r="D3" s="36"/>
      <c r="E3" s="36"/>
      <c r="F3" s="36"/>
      <c r="G3" s="36"/>
      <c r="H3" s="36"/>
      <c r="I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</row>
    <row r="4" spans="1:87">
      <c r="A4" s="37"/>
      <c r="D4" s="38" t="s">
        <v>7</v>
      </c>
      <c r="E4" s="39">
        <v>2025</v>
      </c>
      <c r="F4" s="39">
        <v>2024</v>
      </c>
      <c r="G4" s="39">
        <v>2023</v>
      </c>
      <c r="H4" s="39">
        <v>2022</v>
      </c>
      <c r="I4" s="39">
        <v>2021</v>
      </c>
      <c r="K4" s="38" t="s">
        <v>8</v>
      </c>
      <c r="L4" s="39" t="s">
        <v>9</v>
      </c>
      <c r="M4" s="39" t="s">
        <v>10</v>
      </c>
      <c r="N4" s="39" t="s">
        <v>11</v>
      </c>
      <c r="O4" s="39" t="s">
        <v>12</v>
      </c>
      <c r="P4" s="39" t="s">
        <v>13</v>
      </c>
      <c r="Q4" s="39" t="s">
        <v>14</v>
      </c>
      <c r="R4" s="39" t="s">
        <v>15</v>
      </c>
      <c r="S4" s="39" t="s">
        <v>16</v>
      </c>
      <c r="T4" s="39" t="s">
        <v>17</v>
      </c>
      <c r="U4" s="39" t="s">
        <v>18</v>
      </c>
      <c r="V4" s="39" t="s">
        <v>19</v>
      </c>
      <c r="W4" s="39" t="s">
        <v>20</v>
      </c>
      <c r="X4" s="39" t="s">
        <v>21</v>
      </c>
      <c r="Y4" s="39" t="s">
        <v>22</v>
      </c>
      <c r="Z4" s="39" t="s">
        <v>23</v>
      </c>
      <c r="AA4" s="39" t="s">
        <v>24</v>
      </c>
      <c r="AB4" s="39" t="s">
        <v>25</v>
      </c>
      <c r="AC4" s="39" t="s">
        <v>26</v>
      </c>
      <c r="AD4" s="39" t="s">
        <v>27</v>
      </c>
      <c r="AE4" s="39" t="s">
        <v>28</v>
      </c>
      <c r="AF4" s="39" t="s">
        <v>29</v>
      </c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</row>
    <row r="5" spans="1:87">
      <c r="A5" s="40" t="s">
        <v>30</v>
      </c>
      <c r="D5" s="39"/>
      <c r="E5" s="39"/>
      <c r="F5" s="39"/>
      <c r="G5" s="39"/>
      <c r="H5" s="39"/>
      <c r="I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</row>
    <row r="6" spans="1:87">
      <c r="A6" s="35"/>
      <c r="D6" s="39"/>
      <c r="E6" s="39"/>
      <c r="F6" s="39"/>
      <c r="G6" s="39"/>
      <c r="H6" s="39"/>
      <c r="I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</row>
    <row r="7" spans="1:87">
      <c r="A7" s="37"/>
      <c r="B7" s="41" t="s">
        <v>31</v>
      </c>
    </row>
    <row r="8" s="26" customFormat="1" spans="1:87">
      <c r="A8" s="37"/>
      <c r="B8" s="42" t="s">
        <v>32</v>
      </c>
      <c r="C8" s="26"/>
      <c r="D8" s="43">
        <f>K8</f>
        <v>4570</v>
      </c>
      <c r="E8" s="43">
        <f>M8</f>
        <v>4540</v>
      </c>
      <c r="F8" s="43">
        <f>Q8</f>
        <v>3735</v>
      </c>
      <c r="G8" s="43">
        <f>U8</f>
        <v>2856</v>
      </c>
      <c r="H8" s="43">
        <f>Y8</f>
        <v>3102</v>
      </c>
      <c r="I8" s="43">
        <f>AC8</f>
        <v>3108</v>
      </c>
      <c r="K8" s="44">
        <v>4570</v>
      </c>
      <c r="L8" s="44">
        <v>4542</v>
      </c>
      <c r="M8" s="44">
        <v>4540</v>
      </c>
      <c r="N8" s="44">
        <v>4542</v>
      </c>
      <c r="O8" s="44">
        <v>4304</v>
      </c>
      <c r="P8" s="44">
        <v>4119</v>
      </c>
      <c r="Q8" s="44">
        <v>3735</v>
      </c>
      <c r="R8" s="44">
        <v>3345</v>
      </c>
      <c r="S8" s="44">
        <v>3124</v>
      </c>
      <c r="T8" s="44">
        <v>2878</v>
      </c>
      <c r="U8" s="44">
        <v>2856</v>
      </c>
      <c r="V8" s="44">
        <v>2834</v>
      </c>
      <c r="W8" s="44">
        <v>2844</v>
      </c>
      <c r="X8" s="44">
        <v>2853</v>
      </c>
      <c r="Y8" s="44">
        <v>3102</v>
      </c>
      <c r="Z8" s="44">
        <v>3303</v>
      </c>
      <c r="AA8" s="44">
        <v>3329</v>
      </c>
      <c r="AB8" s="44">
        <v>3248</v>
      </c>
      <c r="AC8" s="44">
        <v>3108</v>
      </c>
      <c r="AD8" s="44">
        <v>2686</v>
      </c>
      <c r="AE8" s="43">
        <v>2366</v>
      </c>
      <c r="AF8" s="44">
        <v>1916</v>
      </c>
      <c r="AG8" s="44"/>
      <c r="AH8" s="43"/>
      <c r="AI8" s="43"/>
      <c r="AJ8" s="43"/>
      <c r="AK8" s="43"/>
      <c r="AL8" s="43"/>
      <c r="AM8" s="43"/>
      <c r="AN8" s="43"/>
      <c r="AO8" s="43"/>
      <c r="AP8" s="43"/>
      <c r="AQ8" s="43"/>
      <c r="AR8" s="43"/>
      <c r="AS8" s="43"/>
      <c r="AT8" s="43"/>
      <c r="AU8" s="43"/>
      <c r="AV8" s="43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26"/>
      <c r="BS8" s="26"/>
      <c r="BT8" s="26"/>
      <c r="BU8" s="26"/>
      <c r="BV8" s="26"/>
      <c r="BW8" s="26"/>
      <c r="BX8" s="26"/>
      <c r="BY8" s="26"/>
      <c r="BZ8" s="26"/>
      <c r="CA8" s="26"/>
      <c r="CB8" s="26"/>
      <c r="CC8" s="26"/>
      <c r="CD8" s="26"/>
      <c r="CE8" s="26"/>
      <c r="CF8" s="26"/>
      <c r="CG8" s="26"/>
      <c r="CH8" s="26"/>
      <c r="CI8" s="31"/>
    </row>
    <row r="9" spans="1:87">
      <c r="A9" s="37"/>
    </row>
    <row r="10" spans="1:87">
      <c r="B10" s="41" t="s">
        <v>33</v>
      </c>
    </row>
    <row r="11" spans="1:87">
      <c r="B11" s="45" t="s">
        <v>34</v>
      </c>
      <c r="D11" s="43">
        <f t="shared" ref="D11:D13" si="0">L11+K11</f>
        <v>650140</v>
      </c>
      <c r="E11" s="46">
        <f t="shared" ref="E11:E13" si="1">O11+P11+N11+M11</f>
        <v>1112021</v>
      </c>
      <c r="F11" s="46">
        <f t="shared" ref="F11:F13" si="2">SUM(Q11:T11)</f>
        <v>759094</v>
      </c>
      <c r="G11" s="46">
        <f t="shared" ref="G11:G13" si="3">SUM(W11,X11,V11,U11)</f>
        <v>600994</v>
      </c>
      <c r="H11" s="46">
        <f t="shared" ref="H11:H13" si="4">SUM(Y11:AB11)</f>
        <v>710540</v>
      </c>
      <c r="I11" s="46">
        <f t="shared" ref="I11:I13" si="5">SUM(AC11:AF11)</f>
        <v>988023</v>
      </c>
      <c r="K11" s="47">
        <v>402202</v>
      </c>
      <c r="L11" s="47">
        <v>247938</v>
      </c>
      <c r="M11" s="47">
        <v>158782</v>
      </c>
      <c r="N11" s="47">
        <v>451455</v>
      </c>
      <c r="O11" s="47">
        <v>318719</v>
      </c>
      <c r="P11" s="47">
        <v>183065</v>
      </c>
      <c r="Q11" s="47">
        <v>182333</v>
      </c>
      <c r="R11" s="47">
        <v>259094</v>
      </c>
      <c r="S11" s="47">
        <v>207552</v>
      </c>
      <c r="T11" s="47">
        <v>110115</v>
      </c>
      <c r="U11" s="47">
        <v>110454</v>
      </c>
      <c r="V11" s="47">
        <v>230455</v>
      </c>
      <c r="W11" s="47">
        <v>178567</v>
      </c>
      <c r="X11" s="47">
        <v>81518</v>
      </c>
      <c r="Y11" s="47">
        <v>118065</v>
      </c>
      <c r="Z11" s="47">
        <v>263189</v>
      </c>
      <c r="AA11" s="47">
        <v>180299</v>
      </c>
      <c r="AB11" s="47">
        <v>148987</v>
      </c>
      <c r="AC11" s="47">
        <v>205239</v>
      </c>
      <c r="AD11" s="47">
        <v>392112</v>
      </c>
      <c r="AE11" s="46">
        <v>246018</v>
      </c>
      <c r="AF11" s="47">
        <v>144654</v>
      </c>
      <c r="AG11" s="47"/>
      <c r="AH11" s="46"/>
      <c r="AI11" s="46"/>
      <c r="AJ11" s="46"/>
      <c r="AK11" s="46"/>
      <c r="AL11" s="46"/>
      <c r="AM11" s="46"/>
      <c r="AN11" s="46"/>
      <c r="AO11" s="46"/>
      <c r="AP11" s="46"/>
      <c r="AQ11" s="46"/>
      <c r="AR11" s="46"/>
      <c r="AS11" s="46"/>
      <c r="AT11" s="46"/>
      <c r="AU11" s="46"/>
      <c r="AV11" s="46"/>
    </row>
    <row r="12" spans="1:87">
      <c r="B12" s="45" t="s">
        <v>35</v>
      </c>
      <c r="D12" s="43">
        <f t="shared" si="0"/>
        <v>46171</v>
      </c>
      <c r="E12" s="46">
        <f t="shared" si="1"/>
        <v>80018</v>
      </c>
      <c r="F12" s="46">
        <f t="shared" si="2"/>
        <v>165246</v>
      </c>
      <c r="G12" s="46">
        <f t="shared" si="3"/>
        <v>108808</v>
      </c>
      <c r="H12" s="46">
        <f t="shared" si="4"/>
        <v>121053</v>
      </c>
      <c r="I12" s="46">
        <f t="shared" si="5"/>
        <v>49891</v>
      </c>
      <c r="K12" s="47">
        <v>32485</v>
      </c>
      <c r="L12" s="47">
        <v>13686</v>
      </c>
      <c r="M12" s="47">
        <v>13981</v>
      </c>
      <c r="N12" s="47">
        <v>14418</v>
      </c>
      <c r="O12" s="47">
        <v>31371</v>
      </c>
      <c r="P12" s="47">
        <v>20248</v>
      </c>
      <c r="Q12" s="47">
        <v>44301</v>
      </c>
      <c r="R12" s="47">
        <v>53311</v>
      </c>
      <c r="S12" s="47">
        <v>48610</v>
      </c>
      <c r="T12" s="47">
        <v>19024</v>
      </c>
      <c r="U12" s="47">
        <v>27022</v>
      </c>
      <c r="V12" s="47">
        <v>35468</v>
      </c>
      <c r="W12" s="47">
        <v>33429</v>
      </c>
      <c r="X12" s="47">
        <v>12889</v>
      </c>
      <c r="Y12" s="47">
        <v>20214</v>
      </c>
      <c r="Z12" s="47">
        <v>57609</v>
      </c>
      <c r="AA12" s="47">
        <v>28558</v>
      </c>
      <c r="AB12" s="47">
        <v>14672</v>
      </c>
      <c r="AC12" s="47">
        <v>32949</v>
      </c>
      <c r="AD12" s="47">
        <v>4967</v>
      </c>
      <c r="AE12" s="46">
        <v>6980</v>
      </c>
      <c r="AF12" s="47">
        <v>4995</v>
      </c>
      <c r="AG12" s="47"/>
      <c r="AH12" s="46"/>
      <c r="AI12" s="46"/>
      <c r="AJ12" s="46"/>
      <c r="AK12" s="46"/>
      <c r="AL12" s="46"/>
      <c r="AM12" s="46"/>
      <c r="AN12" s="46"/>
      <c r="AO12" s="46"/>
      <c r="AP12" s="46"/>
      <c r="AQ12" s="46"/>
      <c r="AR12" s="46"/>
      <c r="AS12" s="46"/>
      <c r="AT12" s="46"/>
      <c r="AU12" s="46"/>
      <c r="AV12" s="46"/>
    </row>
    <row r="13" spans="1:87">
      <c r="B13" s="45" t="s">
        <v>36</v>
      </c>
      <c r="D13" s="43">
        <f t="shared" si="0"/>
        <v>696311</v>
      </c>
      <c r="E13" s="46">
        <f t="shared" si="1"/>
        <v>1192039</v>
      </c>
      <c r="F13" s="46">
        <f t="shared" si="2"/>
        <v>924340</v>
      </c>
      <c r="G13" s="46">
        <f t="shared" si="3"/>
        <v>709802</v>
      </c>
      <c r="H13" s="46">
        <f t="shared" si="4"/>
        <v>831593</v>
      </c>
      <c r="I13" s="46">
        <f t="shared" si="5"/>
        <v>1037914</v>
      </c>
      <c r="K13" s="47">
        <f t="shared" ref="K13:AF13" si="6">K11+K12</f>
        <v>434687</v>
      </c>
      <c r="L13" s="47">
        <f t="shared" si="6"/>
        <v>261624</v>
      </c>
      <c r="M13" s="47">
        <f t="shared" si="6"/>
        <v>172763</v>
      </c>
      <c r="N13" s="47">
        <f t="shared" si="6"/>
        <v>465873</v>
      </c>
      <c r="O13" s="47">
        <f t="shared" si="6"/>
        <v>350090</v>
      </c>
      <c r="P13" s="47">
        <f t="shared" si="6"/>
        <v>203313</v>
      </c>
      <c r="Q13" s="47">
        <f t="shared" si="6"/>
        <v>226634</v>
      </c>
      <c r="R13" s="47">
        <f t="shared" si="6"/>
        <v>312405</v>
      </c>
      <c r="S13" s="47">
        <f t="shared" si="6"/>
        <v>256162</v>
      </c>
      <c r="T13" s="47">
        <f t="shared" si="6"/>
        <v>129139</v>
      </c>
      <c r="U13" s="47">
        <f t="shared" si="6"/>
        <v>137476</v>
      </c>
      <c r="V13" s="47">
        <f t="shared" si="6"/>
        <v>265923</v>
      </c>
      <c r="W13" s="47">
        <f t="shared" si="6"/>
        <v>211996</v>
      </c>
      <c r="X13" s="47">
        <f t="shared" si="6"/>
        <v>94407</v>
      </c>
      <c r="Y13" s="47">
        <f t="shared" si="6"/>
        <v>138279</v>
      </c>
      <c r="Z13" s="47">
        <f t="shared" si="6"/>
        <v>320798</v>
      </c>
      <c r="AA13" s="47">
        <f t="shared" si="6"/>
        <v>208857</v>
      </c>
      <c r="AB13" s="47">
        <f t="shared" si="6"/>
        <v>163659</v>
      </c>
      <c r="AC13" s="47">
        <f t="shared" si="6"/>
        <v>238188</v>
      </c>
      <c r="AD13" s="47">
        <f t="shared" si="6"/>
        <v>397079</v>
      </c>
      <c r="AE13" s="46">
        <f t="shared" si="6"/>
        <v>252998</v>
      </c>
      <c r="AF13" s="47">
        <f t="shared" si="6"/>
        <v>149649</v>
      </c>
      <c r="AG13" s="47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T13" s="46"/>
      <c r="AU13" s="46"/>
      <c r="AV13" s="46"/>
    </row>
    <row r="14" s="27" customFormat="1" spans="1:87">
      <c r="A14" s="48"/>
      <c r="B14" s="49"/>
      <c r="D14" s="50"/>
      <c r="E14" s="50"/>
      <c r="F14" s="50"/>
      <c r="G14" s="50"/>
      <c r="H14" s="50"/>
      <c r="I14" s="50"/>
      <c r="J14" s="51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52"/>
      <c r="AB14" s="52"/>
      <c r="AC14" s="52"/>
      <c r="AD14" s="52"/>
      <c r="AE14" s="50"/>
      <c r="AF14" s="52"/>
      <c r="AG14" s="52"/>
      <c r="AH14" s="50"/>
      <c r="AI14" s="50"/>
      <c r="AJ14" s="50"/>
      <c r="AK14" s="50"/>
      <c r="AL14" s="50"/>
      <c r="AM14" s="50"/>
      <c r="AN14" s="50"/>
      <c r="AO14" s="50"/>
      <c r="AP14" s="50"/>
      <c r="AQ14" s="50"/>
      <c r="AR14" s="50"/>
      <c r="AS14" s="50"/>
      <c r="AT14" s="50"/>
      <c r="AU14" s="50"/>
      <c r="AV14" s="50"/>
      <c r="CI14" s="53"/>
    </row>
    <row r="15" spans="1:87">
      <c r="B15" s="54" t="s">
        <v>37</v>
      </c>
      <c r="D15" s="55"/>
      <c r="E15" s="55"/>
      <c r="F15" s="55"/>
      <c r="G15" s="55"/>
      <c r="H15" s="55"/>
      <c r="I15" s="55"/>
      <c r="J15" s="29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5"/>
      <c r="AF15" s="56"/>
      <c r="AG15" s="56"/>
      <c r="AH15" s="55"/>
      <c r="AI15" s="55"/>
      <c r="AJ15" s="55"/>
      <c r="AK15" s="55"/>
      <c r="AL15" s="55"/>
      <c r="AM15" s="55"/>
      <c r="AN15" s="55"/>
      <c r="AO15" s="55"/>
      <c r="AP15" s="55"/>
      <c r="AQ15" s="55"/>
      <c r="AR15" s="55"/>
      <c r="AS15" s="55"/>
      <c r="AT15" s="55"/>
      <c r="AU15" s="55"/>
      <c r="AV15" s="55"/>
    </row>
    <row r="16" spans="1:87">
      <c r="B16" s="57" t="s">
        <v>34</v>
      </c>
      <c r="D16" s="58">
        <f t="shared" ref="D16:D18" si="7">D11/(P11+O11)-1</f>
        <v>0.295657095483316</v>
      </c>
      <c r="E16" s="58">
        <f t="shared" ref="E16:H16" si="8">E11/F11-1</f>
        <v>0.464931879319294</v>
      </c>
      <c r="F16" s="58">
        <f>(T11+S11+R11+Q11)/(U11+W11+X11+V11)-1</f>
        <v>0.263064190324696</v>
      </c>
      <c r="G16" s="58">
        <f t="shared" si="8"/>
        <v>-0.154172882596335</v>
      </c>
      <c r="H16" s="58">
        <f t="shared" si="8"/>
        <v>-0.280846700937124</v>
      </c>
      <c r="I16" s="58"/>
      <c r="J16" s="29"/>
      <c r="K16" s="59">
        <f t="shared" ref="K16:AB16" si="9">K11/O11-1</f>
        <v>0.261932925241357</v>
      </c>
      <c r="L16" s="59">
        <f t="shared" si="9"/>
        <v>0.354371398137274</v>
      </c>
      <c r="M16" s="59">
        <f t="shared" si="9"/>
        <v>-0.129164769953876</v>
      </c>
      <c r="N16" s="59">
        <f t="shared" si="9"/>
        <v>0.742437107767837</v>
      </c>
      <c r="O16" s="59">
        <f t="shared" si="9"/>
        <v>0.535610353068147</v>
      </c>
      <c r="P16" s="59">
        <f t="shared" si="9"/>
        <v>0.662489215819825</v>
      </c>
      <c r="Q16" s="59">
        <f t="shared" si="9"/>
        <v>0.650759592228439</v>
      </c>
      <c r="R16" s="59">
        <f t="shared" si="9"/>
        <v>0.124271549760257</v>
      </c>
      <c r="S16" s="59">
        <f t="shared" si="9"/>
        <v>0.162320025536633</v>
      </c>
      <c r="T16" s="59">
        <f t="shared" si="9"/>
        <v>0.35080595696656</v>
      </c>
      <c r="U16" s="59">
        <f t="shared" si="9"/>
        <v>-0.0644644898996316</v>
      </c>
      <c r="V16" s="59">
        <f t="shared" si="9"/>
        <v>-0.124374498934226</v>
      </c>
      <c r="W16" s="59">
        <f t="shared" si="9"/>
        <v>-0.00960626514844787</v>
      </c>
      <c r="X16" s="59">
        <f t="shared" si="9"/>
        <v>-0.452851591078416</v>
      </c>
      <c r="Y16" s="59">
        <f t="shared" si="9"/>
        <v>-0.424743835235993</v>
      </c>
      <c r="Z16" s="59">
        <f t="shared" si="9"/>
        <v>-0.32879126372057</v>
      </c>
      <c r="AA16" s="59">
        <f t="shared" si="9"/>
        <v>-0.267130860343552</v>
      </c>
      <c r="AB16" s="59">
        <f t="shared" si="9"/>
        <v>0.0299542356243174</v>
      </c>
      <c r="AC16" s="59"/>
      <c r="AD16" s="59"/>
      <c r="AE16" s="58"/>
      <c r="AF16" s="59"/>
      <c r="AG16" s="59"/>
      <c r="AH16" s="58"/>
      <c r="AI16" s="58"/>
      <c r="AJ16" s="58"/>
      <c r="AK16" s="58"/>
      <c r="AL16" s="58"/>
      <c r="AM16" s="58"/>
      <c r="AN16" s="58"/>
      <c r="AO16" s="58"/>
      <c r="AP16" s="58"/>
      <c r="AQ16" s="58"/>
      <c r="AR16" s="58"/>
      <c r="AS16" s="58"/>
      <c r="AT16" s="58"/>
      <c r="AU16" s="58"/>
      <c r="AV16" s="58"/>
    </row>
    <row r="17" spans="1:87">
      <c r="B17" s="57" t="s">
        <v>35</v>
      </c>
      <c r="D17" s="58">
        <f t="shared" si="7"/>
        <v>-0.105542532788314</v>
      </c>
      <c r="E17" s="58">
        <f t="shared" ref="E17:H17" si="10">E12/F12-1</f>
        <v>-0.515764375537078</v>
      </c>
      <c r="F17" s="58">
        <f>(Q12+T12+S12+R12)/(U12+W12+X12+V12)-1</f>
        <v>0.518693478420704</v>
      </c>
      <c r="G17" s="58">
        <f t="shared" si="10"/>
        <v>-0.101154039965965</v>
      </c>
      <c r="H17" s="58">
        <f t="shared" si="10"/>
        <v>1.42634944178309</v>
      </c>
      <c r="I17" s="58"/>
      <c r="J17" s="29"/>
      <c r="K17" s="59">
        <f t="shared" ref="K17:AB17" si="11">K12/O12-1</f>
        <v>0.0355105033311021</v>
      </c>
      <c r="L17" s="59">
        <f t="shared" si="11"/>
        <v>-0.324081390754642</v>
      </c>
      <c r="M17" s="59">
        <f t="shared" si="11"/>
        <v>-0.684408929820997</v>
      </c>
      <c r="N17" s="59">
        <f t="shared" si="11"/>
        <v>-0.729549248747913</v>
      </c>
      <c r="O17" s="59">
        <f t="shared" si="11"/>
        <v>-0.354638963176301</v>
      </c>
      <c r="P17" s="59">
        <f t="shared" si="11"/>
        <v>0.0643397813288478</v>
      </c>
      <c r="Q17" s="59">
        <f t="shared" si="11"/>
        <v>0.639441936200133</v>
      </c>
      <c r="R17" s="59">
        <f t="shared" si="11"/>
        <v>0.503073192737115</v>
      </c>
      <c r="S17" s="59">
        <f t="shared" si="11"/>
        <v>0.454126656495857</v>
      </c>
      <c r="T17" s="59">
        <f t="shared" si="11"/>
        <v>0.475987275971759</v>
      </c>
      <c r="U17" s="59">
        <f t="shared" si="11"/>
        <v>0.336796279806075</v>
      </c>
      <c r="V17" s="59">
        <f t="shared" si="11"/>
        <v>-0.3843323091878</v>
      </c>
      <c r="W17" s="59">
        <f t="shared" si="11"/>
        <v>0.170565165627845</v>
      </c>
      <c r="X17" s="59">
        <f t="shared" si="11"/>
        <v>-0.1215239912759</v>
      </c>
      <c r="Y17" s="59">
        <f t="shared" si="11"/>
        <v>-0.386506419011199</v>
      </c>
      <c r="Z17" s="59">
        <f t="shared" si="11"/>
        <v>10.598349104087</v>
      </c>
      <c r="AA17" s="59">
        <f t="shared" si="11"/>
        <v>3.09140401146132</v>
      </c>
      <c r="AB17" s="59">
        <f t="shared" si="11"/>
        <v>1.93733733733734</v>
      </c>
      <c r="AC17" s="59"/>
      <c r="AD17" s="59"/>
      <c r="AE17" s="58"/>
      <c r="AF17" s="59"/>
      <c r="AG17" s="59"/>
      <c r="AH17" s="58"/>
      <c r="AI17" s="58"/>
      <c r="AJ17" s="58"/>
      <c r="AK17" s="58"/>
      <c r="AL17" s="58"/>
      <c r="AM17" s="58"/>
      <c r="AN17" s="58"/>
      <c r="AO17" s="58"/>
      <c r="AP17" s="58"/>
      <c r="AQ17" s="58"/>
      <c r="AR17" s="58"/>
      <c r="AS17" s="58"/>
      <c r="AT17" s="58"/>
      <c r="AU17" s="58"/>
      <c r="AV17" s="58"/>
    </row>
    <row r="18" spans="1:87">
      <c r="B18" s="57" t="s">
        <v>36</v>
      </c>
      <c r="D18" s="58">
        <f t="shared" si="7"/>
        <v>0.258234957165032</v>
      </c>
      <c r="E18" s="58">
        <f t="shared" ref="E18:H18" si="12">E13/F13-1</f>
        <v>0.289610965661986</v>
      </c>
      <c r="F18" s="58">
        <f>(Q13+T13+S13+R13)/(U13+W13+X13+V13)-1</f>
        <v>0.302250486755461</v>
      </c>
      <c r="G18" s="58">
        <f t="shared" si="12"/>
        <v>-0.146455056740497</v>
      </c>
      <c r="H18" s="58">
        <f t="shared" si="12"/>
        <v>-0.198784292340213</v>
      </c>
      <c r="I18" s="55"/>
      <c r="J18" s="29"/>
      <c r="K18" s="56">
        <f t="shared" ref="K18:AB18" si="13">K13/O13-1</f>
        <v>0.24164357736582</v>
      </c>
      <c r="L18" s="56">
        <f t="shared" si="13"/>
        <v>0.28680409024509</v>
      </c>
      <c r="M18" s="56">
        <f t="shared" si="13"/>
        <v>-0.23770043329774</v>
      </c>
      <c r="N18" s="56">
        <f t="shared" si="13"/>
        <v>0.491246939069477</v>
      </c>
      <c r="O18" s="56">
        <f t="shared" si="13"/>
        <v>0.36667421397397</v>
      </c>
      <c r="P18" s="56">
        <f t="shared" si="13"/>
        <v>0.574373349646505</v>
      </c>
      <c r="Q18" s="56">
        <f t="shared" si="13"/>
        <v>0.648535017021153</v>
      </c>
      <c r="R18" s="56">
        <f t="shared" si="13"/>
        <v>0.174794959443147</v>
      </c>
      <c r="S18" s="56">
        <f t="shared" si="13"/>
        <v>0.208334119511689</v>
      </c>
      <c r="T18" s="56">
        <f t="shared" si="13"/>
        <v>0.367896448356584</v>
      </c>
      <c r="U18" s="56">
        <f t="shared" si="13"/>
        <v>-0.00580710013812658</v>
      </c>
      <c r="V18" s="56">
        <f t="shared" si="13"/>
        <v>-0.171057799612217</v>
      </c>
      <c r="W18" s="56">
        <f t="shared" si="13"/>
        <v>0.0150294220447482</v>
      </c>
      <c r="X18" s="56">
        <f t="shared" si="13"/>
        <v>-0.423148131175187</v>
      </c>
      <c r="Y18" s="56">
        <f t="shared" si="13"/>
        <v>-0.419454380573329</v>
      </c>
      <c r="Z18" s="56">
        <f t="shared" si="13"/>
        <v>-0.192105349313361</v>
      </c>
      <c r="AA18" s="56">
        <f t="shared" si="13"/>
        <v>-0.174471734954426</v>
      </c>
      <c r="AB18" s="56">
        <f t="shared" si="13"/>
        <v>0.0936190686205722</v>
      </c>
      <c r="AC18" s="56"/>
      <c r="AD18" s="56"/>
      <c r="AE18" s="55"/>
      <c r="AF18" s="56"/>
      <c r="AG18" s="56"/>
      <c r="AH18" s="55"/>
      <c r="AI18" s="55"/>
      <c r="AJ18" s="55"/>
      <c r="AK18" s="55"/>
      <c r="AL18" s="55"/>
      <c r="AM18" s="55"/>
      <c r="AN18" s="55"/>
      <c r="AO18" s="55"/>
      <c r="AP18" s="55"/>
      <c r="AQ18" s="55"/>
      <c r="AR18" s="55"/>
      <c r="AS18" s="55"/>
      <c r="AT18" s="55"/>
      <c r="AU18" s="55"/>
      <c r="AV18" s="55"/>
    </row>
    <row r="19" s="26" customFormat="1" spans="1:87">
      <c r="A19" s="30"/>
      <c r="B19" s="57"/>
      <c r="C19" s="26"/>
      <c r="D19" s="60"/>
      <c r="E19" s="55"/>
      <c r="F19" s="55"/>
      <c r="G19" s="55"/>
      <c r="H19" s="55"/>
      <c r="I19" s="55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55"/>
      <c r="AF19" s="56"/>
      <c r="AG19" s="56"/>
      <c r="AH19" s="55"/>
      <c r="AI19" s="55"/>
      <c r="AJ19" s="55"/>
      <c r="AK19" s="55"/>
      <c r="AL19" s="55"/>
      <c r="AM19" s="55"/>
      <c r="AN19" s="55"/>
      <c r="AO19" s="55"/>
      <c r="AP19" s="55"/>
      <c r="AQ19" s="55"/>
      <c r="AR19" s="55"/>
      <c r="AS19" s="55"/>
      <c r="AT19" s="55"/>
      <c r="AU19" s="55"/>
      <c r="AV19" s="55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  <c r="CB19" s="26"/>
      <c r="CC19" s="26"/>
      <c r="CD19" s="26"/>
      <c r="CE19" s="26"/>
      <c r="CF19" s="26"/>
      <c r="CG19" s="26"/>
      <c r="CH19" s="26"/>
      <c r="CI19" s="31"/>
    </row>
    <row r="20" spans="1:87">
      <c r="B20" s="54" t="s">
        <v>38</v>
      </c>
      <c r="D20" s="55"/>
      <c r="E20" s="55"/>
      <c r="F20" s="55"/>
      <c r="G20" s="55"/>
      <c r="H20" s="55"/>
      <c r="I20" s="55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55"/>
      <c r="AF20" s="56"/>
      <c r="AG20" s="56"/>
      <c r="AH20" s="55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5"/>
      <c r="AU20" s="55"/>
      <c r="AV20" s="55"/>
    </row>
    <row r="21" spans="1:87">
      <c r="B21" s="57" t="s">
        <v>34</v>
      </c>
      <c r="D21" s="58">
        <f t="shared" ref="D21:I21" si="14">D11/D$13</f>
        <v>0.933691985334139</v>
      </c>
      <c r="E21" s="58">
        <f t="shared" si="14"/>
        <v>0.932873001638369</v>
      </c>
      <c r="F21" s="58">
        <f t="shared" si="14"/>
        <v>0.821228119523119</v>
      </c>
      <c r="G21" s="58">
        <f t="shared" si="14"/>
        <v>0.846706546332639</v>
      </c>
      <c r="H21" s="58">
        <f t="shared" si="14"/>
        <v>0.854432396617095</v>
      </c>
      <c r="I21" s="58">
        <f t="shared" si="14"/>
        <v>0.951931470237419</v>
      </c>
      <c r="J21" s="29"/>
      <c r="K21" s="59">
        <f t="shared" ref="K21:AF21" si="15">K11/K$13</f>
        <v>0.925268066447812</v>
      </c>
      <c r="L21" s="59">
        <f t="shared" si="15"/>
        <v>0.947688285478396</v>
      </c>
      <c r="M21" s="59">
        <f t="shared" si="15"/>
        <v>0.919074107303068</v>
      </c>
      <c r="N21" s="59">
        <f t="shared" si="15"/>
        <v>0.969051651415729</v>
      </c>
      <c r="O21" s="59">
        <f t="shared" si="15"/>
        <v>0.910391613585078</v>
      </c>
      <c r="P21" s="59">
        <f t="shared" si="15"/>
        <v>0.900409713102458</v>
      </c>
      <c r="Q21" s="59">
        <f t="shared" si="15"/>
        <v>0.804526240546432</v>
      </c>
      <c r="R21" s="59">
        <f t="shared" si="15"/>
        <v>0.82935292328868</v>
      </c>
      <c r="S21" s="59">
        <f t="shared" si="15"/>
        <v>0.810237271726486</v>
      </c>
      <c r="T21" s="59">
        <f t="shared" si="15"/>
        <v>0.852685865617668</v>
      </c>
      <c r="U21" s="59">
        <f t="shared" si="15"/>
        <v>0.803442055340569</v>
      </c>
      <c r="V21" s="59">
        <f t="shared" si="15"/>
        <v>0.866623045016791</v>
      </c>
      <c r="W21" s="59">
        <f t="shared" si="15"/>
        <v>0.842313062510613</v>
      </c>
      <c r="X21" s="59">
        <f t="shared" si="15"/>
        <v>0.863474106792928</v>
      </c>
      <c r="Y21" s="59">
        <f t="shared" si="15"/>
        <v>0.853817282450698</v>
      </c>
      <c r="Z21" s="59">
        <f t="shared" si="15"/>
        <v>0.820419703364734</v>
      </c>
      <c r="AA21" s="59">
        <f t="shared" si="15"/>
        <v>0.863265296351092</v>
      </c>
      <c r="AB21" s="59">
        <f t="shared" si="15"/>
        <v>0.910350179336303</v>
      </c>
      <c r="AC21" s="59">
        <f t="shared" si="15"/>
        <v>0.861668094110535</v>
      </c>
      <c r="AD21" s="59">
        <f t="shared" si="15"/>
        <v>0.987491154153204</v>
      </c>
      <c r="AE21" s="58">
        <f t="shared" si="15"/>
        <v>0.972410849097621</v>
      </c>
      <c r="AF21" s="59">
        <f t="shared" si="15"/>
        <v>0.96662189523485</v>
      </c>
      <c r="AG21" s="59"/>
      <c r="AH21" s="58"/>
      <c r="AI21" s="58"/>
      <c r="AJ21" s="58"/>
      <c r="AK21" s="58"/>
      <c r="AL21" s="58"/>
      <c r="AM21" s="58"/>
      <c r="AN21" s="58"/>
      <c r="AO21" s="58"/>
      <c r="AP21" s="58"/>
      <c r="AQ21" s="58"/>
      <c r="AR21" s="58"/>
      <c r="AS21" s="58"/>
      <c r="AT21" s="58"/>
      <c r="AU21" s="58"/>
      <c r="AV21" s="58"/>
    </row>
    <row r="22" spans="1:87">
      <c r="B22" s="57" t="s">
        <v>35</v>
      </c>
      <c r="D22" s="58">
        <f t="shared" ref="D22:I22" si="16">D12/D$13</f>
        <v>0.0663080146658605</v>
      </c>
      <c r="E22" s="58">
        <f t="shared" si="16"/>
        <v>0.0671269983616308</v>
      </c>
      <c r="F22" s="58">
        <f t="shared" si="16"/>
        <v>0.178771880476881</v>
      </c>
      <c r="G22" s="58">
        <f t="shared" si="16"/>
        <v>0.153293453667361</v>
      </c>
      <c r="H22" s="58">
        <f t="shared" si="16"/>
        <v>0.145567603382905</v>
      </c>
      <c r="I22" s="58">
        <f t="shared" si="16"/>
        <v>0.0480685297625815</v>
      </c>
      <c r="J22" s="29"/>
      <c r="K22" s="59">
        <f t="shared" ref="K22:AF22" si="17">K12/K$13</f>
        <v>0.0747319335521881</v>
      </c>
      <c r="L22" s="59">
        <f t="shared" si="17"/>
        <v>0.0523117145216035</v>
      </c>
      <c r="M22" s="59">
        <f t="shared" si="17"/>
        <v>0.0809258926969316</v>
      </c>
      <c r="N22" s="59">
        <f t="shared" si="17"/>
        <v>0.0309483485842708</v>
      </c>
      <c r="O22" s="59">
        <f t="shared" si="17"/>
        <v>0.0896083864149219</v>
      </c>
      <c r="P22" s="59">
        <f t="shared" si="17"/>
        <v>0.0995902868975422</v>
      </c>
      <c r="Q22" s="59">
        <f t="shared" si="17"/>
        <v>0.195473759453568</v>
      </c>
      <c r="R22" s="59">
        <f t="shared" si="17"/>
        <v>0.17064707671132</v>
      </c>
      <c r="S22" s="59">
        <f t="shared" si="17"/>
        <v>0.189762728273514</v>
      </c>
      <c r="T22" s="59">
        <f t="shared" si="17"/>
        <v>0.147314134382332</v>
      </c>
      <c r="U22" s="59">
        <f t="shared" si="17"/>
        <v>0.196557944659431</v>
      </c>
      <c r="V22" s="59">
        <f t="shared" si="17"/>
        <v>0.133376954983209</v>
      </c>
      <c r="W22" s="59">
        <f t="shared" si="17"/>
        <v>0.157686937489387</v>
      </c>
      <c r="X22" s="59">
        <f t="shared" si="17"/>
        <v>0.136525893207072</v>
      </c>
      <c r="Y22" s="59">
        <f t="shared" si="17"/>
        <v>0.146182717549303</v>
      </c>
      <c r="Z22" s="59">
        <f t="shared" si="17"/>
        <v>0.179580296635266</v>
      </c>
      <c r="AA22" s="59">
        <f t="shared" si="17"/>
        <v>0.136734703648908</v>
      </c>
      <c r="AB22" s="59">
        <f t="shared" si="17"/>
        <v>0.0896498206636971</v>
      </c>
      <c r="AC22" s="59">
        <f t="shared" si="17"/>
        <v>0.138331905889465</v>
      </c>
      <c r="AD22" s="59">
        <f t="shared" si="17"/>
        <v>0.0125088458467962</v>
      </c>
      <c r="AE22" s="58">
        <f t="shared" si="17"/>
        <v>0.0275891509023787</v>
      </c>
      <c r="AF22" s="59">
        <f t="shared" si="17"/>
        <v>0.0333781047651504</v>
      </c>
      <c r="AG22" s="59"/>
      <c r="AH22" s="58"/>
      <c r="AI22" s="58"/>
      <c r="AJ22" s="58"/>
      <c r="AK22" s="58"/>
      <c r="AL22" s="58"/>
      <c r="AM22" s="58"/>
      <c r="AN22" s="58"/>
      <c r="AO22" s="58"/>
      <c r="AP22" s="58"/>
      <c r="AQ22" s="58"/>
      <c r="AR22" s="58"/>
      <c r="AS22" s="58"/>
      <c r="AT22" s="58"/>
      <c r="AU22" s="58"/>
      <c r="AV22" s="58"/>
    </row>
    <row r="23" spans="1:87">
      <c r="B23" s="57"/>
      <c r="D23" s="55"/>
      <c r="E23" s="55"/>
      <c r="F23" s="55"/>
      <c r="G23" s="55"/>
      <c r="H23" s="55"/>
      <c r="I23" s="55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55"/>
      <c r="AF23" s="56"/>
      <c r="AG23" s="56"/>
      <c r="AH23" s="55"/>
      <c r="AI23" s="55"/>
      <c r="AJ23" s="55"/>
      <c r="AK23" s="55"/>
      <c r="AL23" s="55"/>
      <c r="AM23" s="55"/>
      <c r="AN23" s="55"/>
      <c r="AO23" s="55"/>
      <c r="AP23" s="55"/>
      <c r="AQ23" s="55"/>
      <c r="AR23" s="55"/>
      <c r="AS23" s="55"/>
      <c r="AT23" s="55"/>
      <c r="AU23" s="55"/>
      <c r="AV23" s="55"/>
    </row>
    <row r="24" spans="1:87">
      <c r="D24" s="59"/>
      <c r="E24" s="59"/>
      <c r="F24" s="59"/>
      <c r="G24" s="59"/>
      <c r="H24" s="59"/>
      <c r="I24" s="59"/>
      <c r="J24" s="2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8"/>
      <c r="AF24" s="59"/>
      <c r="AG24" s="59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58"/>
      <c r="AU24" s="58"/>
      <c r="AV24" s="58"/>
    </row>
    <row r="25" spans="1:87">
      <c r="A25" s="61" t="s">
        <v>39</v>
      </c>
      <c r="B25" s="62"/>
      <c r="D25" s="58"/>
      <c r="E25" s="58"/>
      <c r="F25" s="58"/>
      <c r="G25" s="58"/>
      <c r="H25" s="58"/>
      <c r="I25" s="58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59"/>
      <c r="W25" s="59"/>
      <c r="X25" s="59"/>
      <c r="Y25" s="59"/>
      <c r="Z25" s="59"/>
      <c r="AA25" s="59"/>
      <c r="AB25" s="59"/>
      <c r="AC25" s="59"/>
      <c r="AD25" s="59"/>
      <c r="AE25" s="58"/>
      <c r="AF25" s="59"/>
      <c r="AG25" s="59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58"/>
      <c r="AU25" s="58"/>
      <c r="AV25" s="58"/>
    </row>
    <row r="26" spans="1:87">
      <c r="B26" s="45"/>
      <c r="D26" s="46"/>
      <c r="E26" s="46"/>
      <c r="F26" s="46"/>
      <c r="G26" s="46"/>
      <c r="H26" s="46"/>
      <c r="I26" s="46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6"/>
      <c r="AF26" s="47"/>
      <c r="AG26" s="47"/>
      <c r="AH26" s="46"/>
      <c r="AI26" s="46"/>
      <c r="AJ26" s="46"/>
      <c r="AK26" s="46"/>
      <c r="AL26" s="46"/>
      <c r="AM26" s="46"/>
      <c r="AN26" s="46"/>
      <c r="AO26" s="46"/>
      <c r="AP26" s="46"/>
      <c r="AQ26" s="46"/>
      <c r="AR26" s="46"/>
      <c r="AS26" s="46"/>
      <c r="AT26" s="46"/>
      <c r="AU26" s="46"/>
      <c r="AV26" s="46"/>
    </row>
    <row r="27" spans="1:87">
      <c r="B27" s="41" t="s">
        <v>40</v>
      </c>
    </row>
    <row r="28" spans="1:87">
      <c r="B28" s="45" t="s">
        <v>41</v>
      </c>
      <c r="D28" s="43">
        <f t="shared" ref="D28:D30" si="18">L28+K28</f>
        <v>2141347184</v>
      </c>
      <c r="E28" s="46">
        <f t="shared" ref="E28:E30" si="19">O28+P28+N28+M28</f>
        <v>3896479832</v>
      </c>
      <c r="F28" s="46">
        <f t="shared" ref="F28:F30" si="20">SUM(Q28:T28)</f>
        <v>2960507972</v>
      </c>
      <c r="G28" s="46">
        <f t="shared" ref="G28:G30" si="21">SUM(W28,X28,V28,U28)</f>
        <v>2358658368</v>
      </c>
      <c r="H28" s="46">
        <f t="shared" ref="H28:H30" si="22">SUM(Y28:AB28)</f>
        <v>2853895423</v>
      </c>
      <c r="I28" s="63">
        <f t="shared" ref="I28:I30" si="23">SUM(AC28:AF28)</f>
        <v>3252988512</v>
      </c>
      <c r="K28" s="64">
        <v>1316864359</v>
      </c>
      <c r="L28" s="64">
        <v>824482825</v>
      </c>
      <c r="M28" s="64">
        <v>581133890</v>
      </c>
      <c r="N28" s="64">
        <v>1548944479</v>
      </c>
      <c r="O28" s="64">
        <v>1159991621</v>
      </c>
      <c r="P28" s="64">
        <v>606409842</v>
      </c>
      <c r="Q28" s="64">
        <v>733378616.999999</v>
      </c>
      <c r="R28" s="64">
        <v>927741075.999999</v>
      </c>
      <c r="S28" s="64">
        <v>857455384</v>
      </c>
      <c r="T28" s="64">
        <v>441932895</v>
      </c>
      <c r="U28" s="64">
        <v>414223498</v>
      </c>
      <c r="V28" s="64">
        <v>832593517</v>
      </c>
      <c r="W28" s="64">
        <v>753418841</v>
      </c>
      <c r="X28" s="64">
        <v>358422512</v>
      </c>
      <c r="Y28" s="64">
        <v>533376529</v>
      </c>
      <c r="Z28" s="64">
        <v>1054308877</v>
      </c>
      <c r="AA28" s="64">
        <v>742880411</v>
      </c>
      <c r="AB28" s="64">
        <v>523329606</v>
      </c>
      <c r="AC28" s="64">
        <v>872081787</v>
      </c>
      <c r="AD28" s="64">
        <v>1120507465</v>
      </c>
      <c r="AE28" s="63">
        <v>815184455</v>
      </c>
      <c r="AF28" s="64">
        <v>445214805</v>
      </c>
      <c r="AG28" s="64"/>
      <c r="AH28" s="63"/>
      <c r="AI28" s="63"/>
      <c r="AJ28" s="63"/>
      <c r="AK28" s="63"/>
      <c r="AL28" s="63"/>
      <c r="AM28" s="63"/>
      <c r="AN28" s="63"/>
      <c r="AO28" s="63"/>
      <c r="AP28" s="63"/>
      <c r="AQ28" s="63"/>
      <c r="AR28" s="63"/>
      <c r="AS28" s="63"/>
      <c r="AT28" s="63"/>
      <c r="AU28" s="63"/>
      <c r="AV28" s="63"/>
    </row>
    <row r="29" spans="1:87">
      <c r="B29" s="45" t="s">
        <v>42</v>
      </c>
      <c r="D29" s="43">
        <f t="shared" si="18"/>
        <v>208553218</v>
      </c>
      <c r="E29" s="46">
        <f t="shared" si="19"/>
        <v>411385666</v>
      </c>
      <c r="F29" s="46">
        <f t="shared" si="20"/>
        <v>327788372</v>
      </c>
      <c r="G29" s="46">
        <f t="shared" si="21"/>
        <v>293099278</v>
      </c>
      <c r="H29" s="46">
        <f t="shared" si="22"/>
        <v>314701911</v>
      </c>
      <c r="I29" s="36">
        <f t="shared" si="23"/>
        <v>451548907</v>
      </c>
      <c r="K29" s="64">
        <v>123511681</v>
      </c>
      <c r="L29" s="64">
        <v>85041537</v>
      </c>
      <c r="M29" s="64">
        <v>95113603</v>
      </c>
      <c r="N29" s="64">
        <v>144978388</v>
      </c>
      <c r="O29" s="64">
        <v>95715065</v>
      </c>
      <c r="P29" s="64">
        <v>75578610</v>
      </c>
      <c r="Q29" s="64">
        <v>85801060</v>
      </c>
      <c r="R29" s="64">
        <v>96155700</v>
      </c>
      <c r="S29" s="64">
        <v>83029932</v>
      </c>
      <c r="T29" s="64">
        <v>62801680</v>
      </c>
      <c r="U29" s="64">
        <v>64464296</v>
      </c>
      <c r="V29" s="64">
        <v>94429113</v>
      </c>
      <c r="W29" s="64">
        <v>75392363</v>
      </c>
      <c r="X29" s="64">
        <v>58813506</v>
      </c>
      <c r="Y29" s="36">
        <v>78894664</v>
      </c>
      <c r="Z29" s="36">
        <v>98919447</v>
      </c>
      <c r="AA29" s="36">
        <v>84739504</v>
      </c>
      <c r="AB29" s="36">
        <v>52148296</v>
      </c>
      <c r="AC29" s="36">
        <v>113977456</v>
      </c>
      <c r="AD29" s="36">
        <v>105889136</v>
      </c>
      <c r="AE29" s="36">
        <v>129560555</v>
      </c>
      <c r="AF29" s="36">
        <v>102121760</v>
      </c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  <c r="AT29" s="36"/>
      <c r="AU29" s="36"/>
      <c r="AV29" s="36"/>
    </row>
    <row r="30" spans="1:87">
      <c r="B30" s="45" t="s">
        <v>43</v>
      </c>
      <c r="D30" s="43">
        <f t="shared" si="18"/>
        <v>2349900402</v>
      </c>
      <c r="E30" s="46">
        <f t="shared" si="19"/>
        <v>4307865498</v>
      </c>
      <c r="F30" s="46">
        <f t="shared" si="20"/>
        <v>3288296344</v>
      </c>
      <c r="G30" s="46">
        <f t="shared" si="21"/>
        <v>2651757646</v>
      </c>
      <c r="H30" s="46">
        <f t="shared" si="22"/>
        <v>3168597334</v>
      </c>
      <c r="I30" s="63">
        <f t="shared" si="23"/>
        <v>3704537419</v>
      </c>
      <c r="K30" s="64">
        <f t="shared" ref="K30:AF30" si="24">K28+K29</f>
        <v>1440376040</v>
      </c>
      <c r="L30" s="64">
        <f t="shared" si="24"/>
        <v>909524362</v>
      </c>
      <c r="M30" s="64">
        <f t="shared" si="24"/>
        <v>676247493</v>
      </c>
      <c r="N30" s="64">
        <f t="shared" si="24"/>
        <v>1693922867</v>
      </c>
      <c r="O30" s="64">
        <f t="shared" si="24"/>
        <v>1255706686</v>
      </c>
      <c r="P30" s="64">
        <f t="shared" si="24"/>
        <v>681988452</v>
      </c>
      <c r="Q30" s="64">
        <f t="shared" si="24"/>
        <v>819179676.999999</v>
      </c>
      <c r="R30" s="64">
        <f t="shared" si="24"/>
        <v>1023896776</v>
      </c>
      <c r="S30" s="64">
        <f t="shared" si="24"/>
        <v>940485316</v>
      </c>
      <c r="T30" s="64">
        <f t="shared" si="24"/>
        <v>504734575</v>
      </c>
      <c r="U30" s="64">
        <f t="shared" si="24"/>
        <v>478687794</v>
      </c>
      <c r="V30" s="64">
        <f t="shared" si="24"/>
        <v>927022630</v>
      </c>
      <c r="W30" s="64">
        <f t="shared" si="24"/>
        <v>828811204</v>
      </c>
      <c r="X30" s="64">
        <f t="shared" si="24"/>
        <v>417236018</v>
      </c>
      <c r="Y30" s="64">
        <f t="shared" si="24"/>
        <v>612271193</v>
      </c>
      <c r="Z30" s="64">
        <f t="shared" si="24"/>
        <v>1153228324</v>
      </c>
      <c r="AA30" s="64">
        <f t="shared" si="24"/>
        <v>827619915</v>
      </c>
      <c r="AB30" s="64">
        <f t="shared" si="24"/>
        <v>575477902</v>
      </c>
      <c r="AC30" s="64">
        <f t="shared" si="24"/>
        <v>986059243</v>
      </c>
      <c r="AD30" s="64">
        <f t="shared" si="24"/>
        <v>1226396601</v>
      </c>
      <c r="AE30" s="63">
        <f t="shared" si="24"/>
        <v>944745010</v>
      </c>
      <c r="AF30" s="64">
        <f t="shared" si="24"/>
        <v>547336565</v>
      </c>
      <c r="AG30" s="64"/>
      <c r="AH30" s="63"/>
      <c r="AI30" s="63"/>
      <c r="AJ30" s="63"/>
      <c r="AK30" s="63"/>
      <c r="AL30" s="63"/>
      <c r="AM30" s="63"/>
      <c r="AN30" s="63"/>
      <c r="AO30" s="63"/>
      <c r="AP30" s="63"/>
      <c r="AQ30" s="63"/>
      <c r="AR30" s="63"/>
      <c r="AS30" s="63"/>
      <c r="AT30" s="63"/>
      <c r="AU30" s="63"/>
      <c r="AV30" s="63"/>
    </row>
    <row r="31" s="28" customFormat="1" spans="1:87">
      <c r="A31" s="65"/>
      <c r="B31" s="49"/>
      <c r="D31" s="66"/>
      <c r="E31" s="66"/>
      <c r="F31" s="66"/>
      <c r="G31" s="66"/>
      <c r="H31" s="67"/>
      <c r="I31" s="67"/>
      <c r="J31" s="68"/>
      <c r="K31" s="66"/>
      <c r="L31" s="66"/>
      <c r="M31" s="66"/>
      <c r="N31" s="66"/>
      <c r="O31" s="66"/>
      <c r="P31" s="66"/>
      <c r="Q31" s="66"/>
      <c r="R31" s="48"/>
      <c r="S31" s="66"/>
      <c r="T31" s="66"/>
      <c r="U31" s="66"/>
      <c r="V31" s="69"/>
      <c r="W31" s="69"/>
      <c r="X31" s="69"/>
      <c r="Y31" s="69"/>
      <c r="Z31" s="69"/>
      <c r="AA31" s="69"/>
      <c r="AB31" s="69"/>
      <c r="AC31" s="69"/>
      <c r="AD31" s="69"/>
      <c r="AE31" s="67"/>
      <c r="AF31" s="69"/>
      <c r="AG31" s="69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CI31" s="70"/>
    </row>
    <row r="32" spans="1:87">
      <c r="B32" s="54" t="s">
        <v>44</v>
      </c>
      <c r="D32" s="55"/>
      <c r="E32" s="55"/>
      <c r="F32" s="55"/>
      <c r="G32" s="55"/>
      <c r="H32" s="55"/>
      <c r="I32" s="55"/>
      <c r="J32" s="29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5"/>
      <c r="AF32" s="56"/>
      <c r="AG32" s="56"/>
      <c r="AH32" s="55"/>
      <c r="AI32" s="55"/>
      <c r="AJ32" s="55"/>
      <c r="AK32" s="55"/>
      <c r="AL32" s="55"/>
      <c r="AM32" s="55"/>
      <c r="AN32" s="55"/>
      <c r="AO32" s="55"/>
      <c r="AP32" s="55"/>
      <c r="AQ32" s="55"/>
      <c r="AR32" s="55"/>
      <c r="AS32" s="55"/>
      <c r="AT32" s="55"/>
      <c r="AU32" s="55"/>
      <c r="AV32" s="55"/>
    </row>
    <row r="33" spans="1:87">
      <c r="B33" s="57" t="s">
        <v>41</v>
      </c>
      <c r="D33" s="58">
        <f t="shared" ref="D33:D35" si="25">D28/(O28+P28)-1</f>
        <v>0.212265291245402</v>
      </c>
      <c r="E33" s="71">
        <f t="shared" ref="E33:H33" si="26">E28/F28-1</f>
        <v>0.316152453853282</v>
      </c>
      <c r="F33" s="71">
        <f t="shared" si="26"/>
        <v>0.25516607753175</v>
      </c>
      <c r="G33" s="71">
        <f t="shared" si="26"/>
        <v>-0.173530204018271</v>
      </c>
      <c r="H33" s="55">
        <f t="shared" si="26"/>
        <v>-0.122685059454646</v>
      </c>
      <c r="I33" s="55"/>
      <c r="K33" s="56">
        <f t="shared" ref="K33:AB33" si="27">K28/O28-1</f>
        <v>0.135236095813144</v>
      </c>
      <c r="L33" s="56">
        <f t="shared" si="27"/>
        <v>0.359613198692115</v>
      </c>
      <c r="M33" s="56">
        <f t="shared" si="27"/>
        <v>-0.207593626908267</v>
      </c>
      <c r="N33" s="56">
        <f t="shared" si="27"/>
        <v>0.669587042193227</v>
      </c>
      <c r="O33" s="56">
        <f t="shared" si="27"/>
        <v>0.352830296065877</v>
      </c>
      <c r="P33" s="56">
        <f t="shared" si="27"/>
        <v>0.372176293869231</v>
      </c>
      <c r="Q33" s="56">
        <f t="shared" si="27"/>
        <v>0.770490135255434</v>
      </c>
      <c r="R33" s="56">
        <f t="shared" si="27"/>
        <v>0.114278524943161</v>
      </c>
      <c r="S33" s="56">
        <f t="shared" si="27"/>
        <v>0.138085932204608</v>
      </c>
      <c r="T33" s="56">
        <f t="shared" si="27"/>
        <v>0.232994246187304</v>
      </c>
      <c r="U33" s="56">
        <f t="shared" si="27"/>
        <v>-0.223393840039032</v>
      </c>
      <c r="V33" s="56">
        <f t="shared" si="27"/>
        <v>-0.210294501769618</v>
      </c>
      <c r="W33" s="56">
        <f t="shared" si="27"/>
        <v>0.0141859037389531</v>
      </c>
      <c r="X33" s="56">
        <f t="shared" si="27"/>
        <v>-0.315111341130584</v>
      </c>
      <c r="Y33" s="56">
        <f t="shared" si="27"/>
        <v>-0.388387033245083</v>
      </c>
      <c r="Z33" s="56">
        <f t="shared" si="27"/>
        <v>-0.0590791137656543</v>
      </c>
      <c r="AA33" s="56">
        <f t="shared" si="27"/>
        <v>-0.0886965441459504</v>
      </c>
      <c r="AB33" s="56">
        <f t="shared" si="27"/>
        <v>0.17545418553635</v>
      </c>
      <c r="AC33" s="56"/>
      <c r="AD33" s="56"/>
      <c r="AE33" s="55"/>
      <c r="AF33" s="56"/>
      <c r="AG33" s="56"/>
      <c r="AH33" s="55"/>
      <c r="AI33" s="55"/>
      <c r="AJ33" s="55"/>
      <c r="AK33" s="55"/>
      <c r="AL33" s="55"/>
      <c r="AM33" s="55"/>
      <c r="AN33" s="55"/>
      <c r="AO33" s="55"/>
      <c r="AP33" s="55"/>
      <c r="AQ33" s="55"/>
      <c r="AR33" s="55"/>
      <c r="AS33" s="55"/>
      <c r="AT33" s="55"/>
      <c r="AU33" s="55"/>
      <c r="AV33" s="55"/>
    </row>
    <row r="34" spans="1:87">
      <c r="B34" s="57" t="s">
        <v>42</v>
      </c>
      <c r="D34" s="58">
        <f t="shared" si="25"/>
        <v>0.217518498566862</v>
      </c>
      <c r="E34" s="71">
        <f t="shared" ref="E34:H34" si="28">E29/F29-1</f>
        <v>0.255034348808444</v>
      </c>
      <c r="F34" s="71">
        <f t="shared" si="28"/>
        <v>0.1183527105106</v>
      </c>
      <c r="G34" s="71">
        <f t="shared" si="28"/>
        <v>-0.0686447468061292</v>
      </c>
      <c r="H34" s="55">
        <f t="shared" si="28"/>
        <v>-0.303061293867776</v>
      </c>
      <c r="I34" s="55"/>
      <c r="K34" s="56">
        <f t="shared" ref="K34:AB34" si="29">K29/O29-1</f>
        <v>0.290410041512274</v>
      </c>
      <c r="L34" s="56">
        <f t="shared" si="29"/>
        <v>0.125206417530039</v>
      </c>
      <c r="M34" s="56">
        <f t="shared" si="29"/>
        <v>0.108536456309514</v>
      </c>
      <c r="N34" s="56">
        <f t="shared" si="29"/>
        <v>0.507746165853922</v>
      </c>
      <c r="O34" s="56">
        <f t="shared" si="29"/>
        <v>0.1527778319751</v>
      </c>
      <c r="P34" s="56">
        <f t="shared" si="29"/>
        <v>0.203448856782175</v>
      </c>
      <c r="Q34" s="56">
        <f t="shared" si="29"/>
        <v>0.330985759931358</v>
      </c>
      <c r="R34" s="56">
        <f t="shared" si="29"/>
        <v>0.018284477584789</v>
      </c>
      <c r="S34" s="56">
        <f t="shared" si="29"/>
        <v>0.101304279320705</v>
      </c>
      <c r="T34" s="56">
        <f t="shared" si="29"/>
        <v>0.067810512775756</v>
      </c>
      <c r="U34" s="56">
        <f t="shared" si="29"/>
        <v>-0.182906767940605</v>
      </c>
      <c r="V34" s="56">
        <f t="shared" si="29"/>
        <v>-0.0453938445490906</v>
      </c>
      <c r="W34" s="56">
        <f t="shared" si="29"/>
        <v>-0.110304410089538</v>
      </c>
      <c r="X34" s="56">
        <f t="shared" si="29"/>
        <v>0.127812613474465</v>
      </c>
      <c r="Y34" s="56">
        <f t="shared" si="29"/>
        <v>-0.307804659195061</v>
      </c>
      <c r="Z34" s="56">
        <f t="shared" si="29"/>
        <v>-0.0658206239401179</v>
      </c>
      <c r="AA34" s="56">
        <f t="shared" si="29"/>
        <v>-0.345946735100046</v>
      </c>
      <c r="AB34" s="56">
        <f t="shared" si="29"/>
        <v>-0.48935176988724</v>
      </c>
      <c r="AC34" s="56"/>
      <c r="AD34" s="56"/>
      <c r="AE34" s="55"/>
      <c r="AF34" s="56"/>
      <c r="AG34" s="56"/>
      <c r="AH34" s="55"/>
      <c r="AI34" s="55"/>
      <c r="AJ34" s="55"/>
      <c r="AK34" s="55"/>
      <c r="AL34" s="55"/>
      <c r="AM34" s="55"/>
      <c r="AN34" s="55"/>
      <c r="AO34" s="55"/>
      <c r="AP34" s="55"/>
      <c r="AQ34" s="55"/>
      <c r="AR34" s="55"/>
      <c r="AS34" s="55"/>
      <c r="AT34" s="55"/>
      <c r="AU34" s="55"/>
      <c r="AV34" s="55"/>
    </row>
    <row r="35" spans="1:87">
      <c r="B35" s="57" t="s">
        <v>43</v>
      </c>
      <c r="D35" s="58">
        <f t="shared" si="25"/>
        <v>0.21272967863534</v>
      </c>
      <c r="E35" s="71">
        <f t="shared" ref="E35:H35" si="30">E30/F30-1</f>
        <v>0.310059996830992</v>
      </c>
      <c r="F35" s="71">
        <f t="shared" si="30"/>
        <v>0.240044070000203</v>
      </c>
      <c r="G35" s="71">
        <f t="shared" si="30"/>
        <v>-0.163113085545505</v>
      </c>
      <c r="H35" s="55">
        <f t="shared" si="30"/>
        <v>-0.144671256997229</v>
      </c>
      <c r="I35" s="55"/>
      <c r="J35" s="29"/>
      <c r="K35" s="56">
        <f t="shared" ref="K35:AB35" si="31">K30/O30-1</f>
        <v>0.147064084358949</v>
      </c>
      <c r="L35" s="56">
        <f t="shared" si="31"/>
        <v>0.333636015877876</v>
      </c>
      <c r="M35" s="56">
        <f t="shared" si="31"/>
        <v>-0.17448209228462</v>
      </c>
      <c r="N35" s="56">
        <f t="shared" si="31"/>
        <v>0.65438831990228</v>
      </c>
      <c r="O35" s="56">
        <f t="shared" si="31"/>
        <v>0.335168837447325</v>
      </c>
      <c r="P35" s="56">
        <f t="shared" si="31"/>
        <v>0.351182355597494</v>
      </c>
      <c r="Q35" s="56">
        <f t="shared" si="31"/>
        <v>0.711302622017554</v>
      </c>
      <c r="R35" s="56">
        <f t="shared" si="31"/>
        <v>0.104500303298959</v>
      </c>
      <c r="S35" s="56">
        <f t="shared" si="31"/>
        <v>0.134740109039356</v>
      </c>
      <c r="T35" s="56">
        <f t="shared" si="31"/>
        <v>0.209709980023824</v>
      </c>
      <c r="U35" s="56">
        <f t="shared" si="31"/>
        <v>-0.218176847983766</v>
      </c>
      <c r="V35" s="56">
        <f t="shared" si="31"/>
        <v>-0.196149963795027</v>
      </c>
      <c r="W35" s="56">
        <f t="shared" si="31"/>
        <v>0.00143941558003702</v>
      </c>
      <c r="X35" s="56">
        <f t="shared" si="31"/>
        <v>-0.274974735693674</v>
      </c>
      <c r="Y35" s="56">
        <f t="shared" si="31"/>
        <v>-0.379072609129227</v>
      </c>
      <c r="Z35" s="56">
        <f t="shared" si="31"/>
        <v>-0.0596611870420538</v>
      </c>
      <c r="AA35" s="56">
        <f t="shared" si="31"/>
        <v>-0.123975351825357</v>
      </c>
      <c r="AB35" s="56">
        <f t="shared" si="31"/>
        <v>0.0514150502625381</v>
      </c>
      <c r="AC35" s="56"/>
      <c r="AD35" s="56"/>
      <c r="AE35" s="55"/>
      <c r="AF35" s="56"/>
      <c r="AG35" s="56"/>
      <c r="AH35" s="55"/>
      <c r="AI35" s="55"/>
      <c r="AJ35" s="55"/>
      <c r="AK35" s="55"/>
      <c r="AL35" s="55"/>
      <c r="AM35" s="55"/>
      <c r="AN35" s="55"/>
      <c r="AO35" s="55"/>
      <c r="AP35" s="55"/>
      <c r="AQ35" s="55"/>
      <c r="AR35" s="55"/>
      <c r="AS35" s="55"/>
      <c r="AT35" s="55"/>
      <c r="AU35" s="55"/>
      <c r="AV35" s="55"/>
    </row>
    <row r="36" s="26" customFormat="1" spans="1:87">
      <c r="A36" s="30"/>
      <c r="B36" s="62"/>
      <c r="C36" s="26"/>
      <c r="D36" s="66"/>
      <c r="E36" s="71"/>
      <c r="F36" s="71"/>
      <c r="G36" s="71"/>
      <c r="H36" s="55"/>
      <c r="I36" s="55"/>
      <c r="J36" s="29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5"/>
      <c r="AF36" s="56"/>
      <c r="AG36" s="56"/>
      <c r="AH36" s="55"/>
      <c r="AI36" s="55"/>
      <c r="AJ36" s="55"/>
      <c r="AK36" s="55"/>
      <c r="AL36" s="55"/>
      <c r="AM36" s="55"/>
      <c r="AN36" s="55"/>
      <c r="AO36" s="55"/>
      <c r="AP36" s="55"/>
      <c r="AQ36" s="55"/>
      <c r="AR36" s="55"/>
      <c r="AS36" s="55"/>
      <c r="AT36" s="55"/>
      <c r="AU36" s="55"/>
      <c r="AV36" s="55"/>
      <c r="AW36" s="26"/>
      <c r="AX36" s="26"/>
      <c r="AY36" s="26"/>
      <c r="AZ36" s="26"/>
      <c r="BA36" s="26"/>
      <c r="BB36" s="26"/>
      <c r="BC36" s="26"/>
      <c r="BD36" s="26"/>
      <c r="BE36" s="26"/>
      <c r="BF36" s="26"/>
      <c r="BG36" s="26"/>
      <c r="BH36" s="26"/>
      <c r="BI36" s="26"/>
      <c r="BJ36" s="26"/>
      <c r="BK36" s="26"/>
      <c r="BL36" s="26"/>
      <c r="BM36" s="26"/>
      <c r="BN36" s="26"/>
      <c r="BO36" s="26"/>
      <c r="BP36" s="26"/>
      <c r="BQ36" s="26"/>
      <c r="BR36" s="26"/>
      <c r="BS36" s="26"/>
      <c r="BT36" s="26"/>
      <c r="BU36" s="26"/>
      <c r="BV36" s="26"/>
      <c r="BW36" s="26"/>
      <c r="BX36" s="26"/>
      <c r="BY36" s="26"/>
      <c r="BZ36" s="26"/>
      <c r="CA36" s="26"/>
      <c r="CB36" s="26"/>
      <c r="CC36" s="26"/>
      <c r="CD36" s="26"/>
      <c r="CE36" s="26"/>
      <c r="CF36" s="26"/>
      <c r="CG36" s="26"/>
      <c r="CH36" s="26"/>
      <c r="CI36" s="31"/>
    </row>
    <row r="37" spans="1:87">
      <c r="B37" s="54" t="s">
        <v>45</v>
      </c>
      <c r="D37" s="71"/>
      <c r="E37" s="71"/>
      <c r="F37" s="71"/>
      <c r="G37" s="71"/>
      <c r="H37" s="55"/>
      <c r="I37" s="55"/>
      <c r="J37" s="29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5"/>
      <c r="AF37" s="56"/>
      <c r="AG37" s="56"/>
      <c r="AH37" s="55"/>
      <c r="AI37" s="55"/>
      <c r="AJ37" s="55"/>
      <c r="AK37" s="55"/>
      <c r="AL37" s="55"/>
      <c r="AM37" s="55"/>
      <c r="AN37" s="55"/>
      <c r="AO37" s="55"/>
      <c r="AP37" s="55"/>
      <c r="AQ37" s="55"/>
      <c r="AR37" s="55"/>
      <c r="AS37" s="55"/>
      <c r="AT37" s="55"/>
      <c r="AU37" s="55"/>
      <c r="AV37" s="55"/>
    </row>
    <row r="38" spans="1:87">
      <c r="B38" s="57" t="s">
        <v>41</v>
      </c>
      <c r="D38" s="71">
        <f t="shared" ref="D38:I38" si="32">D28/D30</f>
        <v>0.911250188381388</v>
      </c>
      <c r="E38" s="71">
        <f t="shared" si="32"/>
        <v>0.904503595529853</v>
      </c>
      <c r="F38" s="71">
        <f t="shared" si="32"/>
        <v>0.900316657104795</v>
      </c>
      <c r="G38" s="71">
        <f t="shared" si="32"/>
        <v>0.889469809414099</v>
      </c>
      <c r="H38" s="55">
        <f t="shared" si="32"/>
        <v>0.900681002403444</v>
      </c>
      <c r="I38" s="55">
        <f t="shared" si="32"/>
        <v>0.878109233103147</v>
      </c>
      <c r="J38" s="29"/>
      <c r="K38" s="56">
        <f t="shared" ref="K38:AF38" si="33">K28/K30</f>
        <v>0.914250391862947</v>
      </c>
      <c r="L38" s="56">
        <f t="shared" si="33"/>
        <v>0.906498890460726</v>
      </c>
      <c r="M38" s="56">
        <f t="shared" si="33"/>
        <v>0.859350897438373</v>
      </c>
      <c r="N38" s="56">
        <f t="shared" si="33"/>
        <v>0.914412638955183</v>
      </c>
      <c r="O38" s="56">
        <f t="shared" si="33"/>
        <v>0.923775937432573</v>
      </c>
      <c r="P38" s="56">
        <f t="shared" si="33"/>
        <v>0.889179047272196</v>
      </c>
      <c r="Q38" s="56">
        <f t="shared" si="33"/>
        <v>0.895259779497679</v>
      </c>
      <c r="R38" s="56">
        <f t="shared" si="33"/>
        <v>0.906088482497575</v>
      </c>
      <c r="S38" s="56">
        <f t="shared" si="33"/>
        <v>0.911715865641437</v>
      </c>
      <c r="T38" s="56">
        <f t="shared" si="33"/>
        <v>0.875574840499088</v>
      </c>
      <c r="U38" s="56">
        <f t="shared" si="33"/>
        <v>0.865331230902453</v>
      </c>
      <c r="V38" s="56">
        <f t="shared" si="33"/>
        <v>0.898137208365668</v>
      </c>
      <c r="W38" s="56">
        <f t="shared" si="33"/>
        <v>0.909035540740591</v>
      </c>
      <c r="X38" s="56">
        <f t="shared" si="33"/>
        <v>0.859040199161329</v>
      </c>
      <c r="Y38" s="56">
        <f t="shared" si="33"/>
        <v>0.871144249636452</v>
      </c>
      <c r="Z38" s="56">
        <f t="shared" si="33"/>
        <v>0.914223883561153</v>
      </c>
      <c r="AA38" s="56">
        <f t="shared" si="33"/>
        <v>0.897610603050798</v>
      </c>
      <c r="AB38" s="56">
        <f t="shared" si="33"/>
        <v>0.909382626476594</v>
      </c>
      <c r="AC38" s="56">
        <f t="shared" si="33"/>
        <v>0.884411147900979</v>
      </c>
      <c r="AD38" s="56">
        <f t="shared" si="33"/>
        <v>0.913658325607183</v>
      </c>
      <c r="AE38" s="55">
        <f t="shared" si="33"/>
        <v>0.862861879524508</v>
      </c>
      <c r="AF38" s="56">
        <f t="shared" si="33"/>
        <v>0.813420541344611</v>
      </c>
      <c r="AG38" s="56"/>
      <c r="AH38" s="55"/>
      <c r="AI38" s="55"/>
      <c r="AJ38" s="55"/>
      <c r="AK38" s="55"/>
      <c r="AL38" s="55"/>
      <c r="AM38" s="55"/>
      <c r="AN38" s="55"/>
      <c r="AO38" s="55"/>
      <c r="AP38" s="55"/>
      <c r="AQ38" s="55"/>
      <c r="AR38" s="55"/>
      <c r="AS38" s="55"/>
      <c r="AT38" s="55"/>
      <c r="AU38" s="55"/>
      <c r="AV38" s="55"/>
    </row>
    <row r="39" spans="1:87">
      <c r="B39" s="57" t="s">
        <v>42</v>
      </c>
      <c r="D39" s="71">
        <f t="shared" ref="D39:I39" si="34">D29/D30</f>
        <v>0.0887498116186117</v>
      </c>
      <c r="E39" s="71">
        <f t="shared" si="34"/>
        <v>0.0954964044701472</v>
      </c>
      <c r="F39" s="71">
        <f t="shared" si="34"/>
        <v>0.0996833428952048</v>
      </c>
      <c r="G39" s="71">
        <f t="shared" si="34"/>
        <v>0.110530190585901</v>
      </c>
      <c r="H39" s="55">
        <f t="shared" si="34"/>
        <v>0.0993189975965561</v>
      </c>
      <c r="I39" s="55">
        <f t="shared" si="34"/>
        <v>0.121890766896853</v>
      </c>
      <c r="J39" s="29"/>
      <c r="K39" s="56">
        <f t="shared" ref="K39:AF39" si="35">K29/K30</f>
        <v>0.0857496081370529</v>
      </c>
      <c r="L39" s="56">
        <f t="shared" si="35"/>
        <v>0.0935011095392737</v>
      </c>
      <c r="M39" s="56">
        <f t="shared" si="35"/>
        <v>0.140649102561627</v>
      </c>
      <c r="N39" s="56">
        <f t="shared" si="35"/>
        <v>0.0855873610448167</v>
      </c>
      <c r="O39" s="56">
        <f t="shared" si="35"/>
        <v>0.0762240625674267</v>
      </c>
      <c r="P39" s="56">
        <f t="shared" si="35"/>
        <v>0.110820952727804</v>
      </c>
      <c r="Q39" s="56">
        <f t="shared" si="35"/>
        <v>0.104740220502321</v>
      </c>
      <c r="R39" s="56">
        <f t="shared" si="35"/>
        <v>0.0939115175024246</v>
      </c>
      <c r="S39" s="56">
        <f t="shared" si="35"/>
        <v>0.0882841343585634</v>
      </c>
      <c r="T39" s="56">
        <f t="shared" si="35"/>
        <v>0.124425159500912</v>
      </c>
      <c r="U39" s="56">
        <f t="shared" si="35"/>
        <v>0.134668769097547</v>
      </c>
      <c r="V39" s="56">
        <f t="shared" si="35"/>
        <v>0.101862791634332</v>
      </c>
      <c r="W39" s="56">
        <f t="shared" si="35"/>
        <v>0.0909644592594093</v>
      </c>
      <c r="X39" s="56">
        <f t="shared" si="35"/>
        <v>0.140959800838671</v>
      </c>
      <c r="Y39" s="56">
        <f t="shared" si="35"/>
        <v>0.128855750363548</v>
      </c>
      <c r="Z39" s="56">
        <f t="shared" si="35"/>
        <v>0.0857761164388467</v>
      </c>
      <c r="AA39" s="56">
        <f t="shared" si="35"/>
        <v>0.102389396949202</v>
      </c>
      <c r="AB39" s="56">
        <f t="shared" si="35"/>
        <v>0.0906173735234059</v>
      </c>
      <c r="AC39" s="56">
        <f t="shared" si="35"/>
        <v>0.115588852099021</v>
      </c>
      <c r="AD39" s="56">
        <f t="shared" si="35"/>
        <v>0.0863416743928174</v>
      </c>
      <c r="AE39" s="55">
        <f t="shared" si="35"/>
        <v>0.137138120475492</v>
      </c>
      <c r="AF39" s="56">
        <f t="shared" si="35"/>
        <v>0.186579458655389</v>
      </c>
      <c r="AG39" s="56"/>
      <c r="AH39" s="55"/>
      <c r="AI39" s="55"/>
      <c r="AJ39" s="55"/>
      <c r="AK39" s="55"/>
      <c r="AL39" s="55"/>
      <c r="AM39" s="55"/>
      <c r="AN39" s="55"/>
      <c r="AO39" s="55"/>
      <c r="AP39" s="55"/>
      <c r="AQ39" s="55"/>
      <c r="AR39" s="55"/>
      <c r="AS39" s="55"/>
      <c r="AT39" s="55"/>
      <c r="AU39" s="55"/>
      <c r="AV39" s="55"/>
    </row>
    <row r="40" spans="1:87">
      <c r="D40" s="72"/>
      <c r="E40" s="72"/>
      <c r="F40" s="72"/>
      <c r="G40" s="72"/>
    </row>
    <row r="41" spans="1:87">
      <c r="B41" s="41" t="s">
        <v>46</v>
      </c>
      <c r="D41" s="72"/>
      <c r="E41" s="72"/>
      <c r="F41" s="72"/>
      <c r="G41" s="72"/>
    </row>
    <row r="42" spans="1:87">
      <c r="B42" s="45" t="s">
        <v>47</v>
      </c>
      <c r="D42" s="73">
        <f t="shared" ref="D42:I42" si="36">ROUND(D28/D13,0)</f>
        <v>3075</v>
      </c>
      <c r="E42" s="73">
        <f t="shared" si="36"/>
        <v>3269</v>
      </c>
      <c r="F42" s="73">
        <f t="shared" si="36"/>
        <v>3203</v>
      </c>
      <c r="G42" s="73">
        <f t="shared" si="36"/>
        <v>3323</v>
      </c>
      <c r="H42" s="63">
        <f t="shared" si="36"/>
        <v>3432</v>
      </c>
      <c r="I42" s="63">
        <f t="shared" si="36"/>
        <v>3134</v>
      </c>
      <c r="K42" s="64">
        <f t="shared" ref="K42:AF42" si="37">ROUND(K28/K13,0)</f>
        <v>3029</v>
      </c>
      <c r="L42" s="64">
        <f t="shared" si="37"/>
        <v>3151</v>
      </c>
      <c r="M42" s="64">
        <f t="shared" si="37"/>
        <v>3364</v>
      </c>
      <c r="N42" s="64">
        <f t="shared" si="37"/>
        <v>3325</v>
      </c>
      <c r="O42" s="64">
        <f t="shared" si="37"/>
        <v>3313</v>
      </c>
      <c r="P42" s="64">
        <f t="shared" si="37"/>
        <v>2983</v>
      </c>
      <c r="Q42" s="64">
        <f t="shared" si="37"/>
        <v>3236</v>
      </c>
      <c r="R42" s="64">
        <f t="shared" si="37"/>
        <v>2970</v>
      </c>
      <c r="S42" s="64">
        <f t="shared" si="37"/>
        <v>3347</v>
      </c>
      <c r="T42" s="64">
        <f t="shared" si="37"/>
        <v>3422</v>
      </c>
      <c r="U42" s="64">
        <f t="shared" si="37"/>
        <v>3013</v>
      </c>
      <c r="V42" s="64">
        <f t="shared" si="37"/>
        <v>3131</v>
      </c>
      <c r="W42" s="64">
        <f t="shared" si="37"/>
        <v>3554</v>
      </c>
      <c r="X42" s="64">
        <f t="shared" si="37"/>
        <v>3797</v>
      </c>
      <c r="Y42" s="64">
        <f t="shared" si="37"/>
        <v>3857</v>
      </c>
      <c r="Z42" s="64">
        <f t="shared" si="37"/>
        <v>3287</v>
      </c>
      <c r="AA42" s="64">
        <f t="shared" si="37"/>
        <v>3557</v>
      </c>
      <c r="AB42" s="64">
        <f t="shared" si="37"/>
        <v>3198</v>
      </c>
      <c r="AC42" s="64">
        <f t="shared" si="37"/>
        <v>3661</v>
      </c>
      <c r="AD42" s="64">
        <f t="shared" si="37"/>
        <v>2822</v>
      </c>
      <c r="AE42" s="63">
        <f t="shared" si="37"/>
        <v>3222</v>
      </c>
      <c r="AF42" s="64">
        <f t="shared" si="37"/>
        <v>2975</v>
      </c>
      <c r="AG42" s="64"/>
      <c r="AH42" s="63"/>
      <c r="AI42" s="63"/>
      <c r="AJ42" s="63"/>
      <c r="AK42" s="63"/>
      <c r="AL42" s="63"/>
      <c r="AM42" s="63"/>
      <c r="AN42" s="63"/>
      <c r="AO42" s="63"/>
      <c r="AP42" s="63"/>
      <c r="AQ42" s="63"/>
      <c r="AR42" s="63"/>
      <c r="AS42" s="63"/>
      <c r="AT42" s="63"/>
      <c r="AU42" s="63"/>
      <c r="AV42" s="63"/>
    </row>
    <row r="43" spans="1:87">
      <c r="A43" s="26"/>
      <c r="B43" s="45" t="s">
        <v>48</v>
      </c>
      <c r="D43" s="73">
        <f t="shared" ref="D43:I43" si="38">ROUND(D29/D13,0)</f>
        <v>300</v>
      </c>
      <c r="E43" s="73">
        <f t="shared" si="38"/>
        <v>345</v>
      </c>
      <c r="F43" s="73">
        <f t="shared" si="38"/>
        <v>355</v>
      </c>
      <c r="G43" s="73">
        <f t="shared" si="38"/>
        <v>413</v>
      </c>
      <c r="H43" s="63">
        <f t="shared" si="38"/>
        <v>378</v>
      </c>
      <c r="I43" s="63">
        <f t="shared" si="38"/>
        <v>435</v>
      </c>
      <c r="K43" s="64">
        <f>ROUND(K29/K13,0)+1</f>
        <v>285</v>
      </c>
      <c r="L43" s="64">
        <f t="shared" ref="L43:Q43" si="39">ROUND(L29/L13,0)</f>
        <v>325</v>
      </c>
      <c r="M43" s="64">
        <f t="shared" ref="M43:R43" si="40">ROUND(M29/M13,0)-1</f>
        <v>550</v>
      </c>
      <c r="N43" s="64">
        <f t="shared" si="39"/>
        <v>311</v>
      </c>
      <c r="O43" s="64">
        <f>ROUND(O29/O13,0)+1</f>
        <v>274</v>
      </c>
      <c r="P43" s="64">
        <f t="shared" si="40"/>
        <v>371</v>
      </c>
      <c r="Q43" s="64">
        <f t="shared" si="39"/>
        <v>379</v>
      </c>
      <c r="R43" s="64">
        <f t="shared" si="40"/>
        <v>307</v>
      </c>
      <c r="S43" s="64">
        <f t="shared" ref="S43:AA43" si="41">ROUND(S29/S13,0)</f>
        <v>324</v>
      </c>
      <c r="T43" s="64">
        <f t="shared" si="41"/>
        <v>486</v>
      </c>
      <c r="U43" s="64">
        <f t="shared" si="41"/>
        <v>469</v>
      </c>
      <c r="V43" s="64">
        <f t="shared" si="41"/>
        <v>355</v>
      </c>
      <c r="W43" s="64">
        <f t="shared" si="41"/>
        <v>356</v>
      </c>
      <c r="X43" s="64">
        <f t="shared" si="41"/>
        <v>623</v>
      </c>
      <c r="Y43" s="64">
        <f t="shared" si="41"/>
        <v>571</v>
      </c>
      <c r="Z43" s="64">
        <f t="shared" si="41"/>
        <v>308</v>
      </c>
      <c r="AA43" s="64">
        <f t="shared" si="41"/>
        <v>406</v>
      </c>
      <c r="AB43" s="64">
        <f>ROUND(AB29/AB13,0)-1</f>
        <v>318</v>
      </c>
      <c r="AC43" s="64">
        <f t="shared" ref="AC43:AF43" si="42">ROUND(AC29/AC13,0)</f>
        <v>479</v>
      </c>
      <c r="AD43" s="64">
        <f t="shared" si="42"/>
        <v>267</v>
      </c>
      <c r="AE43" s="63">
        <f t="shared" si="42"/>
        <v>512</v>
      </c>
      <c r="AF43" s="64">
        <f t="shared" si="42"/>
        <v>682</v>
      </c>
      <c r="AG43" s="64"/>
      <c r="AH43" s="63"/>
      <c r="AI43" s="63"/>
      <c r="AJ43" s="63"/>
      <c r="AK43" s="63"/>
      <c r="AL43" s="63"/>
      <c r="AM43" s="63"/>
      <c r="AN43" s="63"/>
      <c r="AO43" s="63"/>
      <c r="AP43" s="63"/>
      <c r="AQ43" s="63"/>
      <c r="AR43" s="63"/>
      <c r="AS43" s="63"/>
      <c r="AT43" s="63"/>
      <c r="AU43" s="63"/>
      <c r="AV43" s="63"/>
    </row>
    <row r="44" spans="1:87">
      <c r="A44" s="26"/>
      <c r="B44" s="45" t="s">
        <v>49</v>
      </c>
      <c r="D44" s="74">
        <f t="shared" ref="D44:G44" si="43">ROUND(D30/D13,0)</f>
        <v>3375</v>
      </c>
      <c r="E44" s="74">
        <f t="shared" si="43"/>
        <v>3614</v>
      </c>
      <c r="F44" s="74">
        <f t="shared" si="43"/>
        <v>3557</v>
      </c>
      <c r="G44" s="74">
        <f t="shared" si="43"/>
        <v>3736</v>
      </c>
      <c r="H44" s="36">
        <f t="shared" ref="H44:AF44" si="44">H43+H42</f>
        <v>3810</v>
      </c>
      <c r="I44" s="36">
        <f t="shared" si="44"/>
        <v>3569</v>
      </c>
      <c r="K44" s="36">
        <f t="shared" si="44"/>
        <v>3314</v>
      </c>
      <c r="L44" s="36">
        <f t="shared" si="44"/>
        <v>3476</v>
      </c>
      <c r="M44" s="36">
        <f t="shared" si="44"/>
        <v>3914</v>
      </c>
      <c r="N44" s="36">
        <f t="shared" si="44"/>
        <v>3636</v>
      </c>
      <c r="O44" s="36">
        <f t="shared" si="44"/>
        <v>3587</v>
      </c>
      <c r="P44" s="36">
        <f t="shared" si="44"/>
        <v>3354</v>
      </c>
      <c r="Q44" s="36">
        <f t="shared" si="44"/>
        <v>3615</v>
      </c>
      <c r="R44" s="36">
        <f t="shared" si="44"/>
        <v>3277</v>
      </c>
      <c r="S44" s="36">
        <f t="shared" si="44"/>
        <v>3671</v>
      </c>
      <c r="T44" s="36">
        <f t="shared" si="44"/>
        <v>3908</v>
      </c>
      <c r="U44" s="36">
        <f t="shared" si="44"/>
        <v>3482</v>
      </c>
      <c r="V44" s="36">
        <f t="shared" si="44"/>
        <v>3486</v>
      </c>
      <c r="W44" s="36">
        <f t="shared" si="44"/>
        <v>3910</v>
      </c>
      <c r="X44" s="36">
        <f t="shared" si="44"/>
        <v>4420</v>
      </c>
      <c r="Y44" s="36">
        <f t="shared" si="44"/>
        <v>4428</v>
      </c>
      <c r="Z44" s="36">
        <f t="shared" si="44"/>
        <v>3595</v>
      </c>
      <c r="AA44" s="36">
        <f t="shared" si="44"/>
        <v>3963</v>
      </c>
      <c r="AB44" s="36">
        <f t="shared" si="44"/>
        <v>3516</v>
      </c>
      <c r="AC44" s="36">
        <f t="shared" si="44"/>
        <v>4140</v>
      </c>
      <c r="AD44" s="36">
        <f t="shared" si="44"/>
        <v>3089</v>
      </c>
      <c r="AE44" s="36">
        <f t="shared" si="44"/>
        <v>3734</v>
      </c>
      <c r="AF44" s="36">
        <f t="shared" si="44"/>
        <v>3657</v>
      </c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  <c r="AT44" s="36"/>
      <c r="AU44" s="36"/>
      <c r="AV44" s="36"/>
    </row>
    <row r="45" s="28" customFormat="1" spans="1:87">
      <c r="A45" s="65"/>
      <c r="B45" s="49"/>
      <c r="D45" s="66"/>
      <c r="E45" s="66"/>
      <c r="F45" s="66"/>
      <c r="G45" s="66"/>
      <c r="H45" s="67"/>
      <c r="I45" s="67"/>
      <c r="J45" s="68"/>
      <c r="K45" s="66"/>
      <c r="L45" s="75"/>
      <c r="M45" s="75"/>
      <c r="N45" s="75"/>
      <c r="O45" s="75"/>
      <c r="P45" s="75"/>
      <c r="Q45" s="75"/>
      <c r="R45" s="66"/>
      <c r="S45" s="66"/>
      <c r="T45" s="66"/>
      <c r="U45" s="66"/>
      <c r="V45" s="69"/>
      <c r="W45" s="69"/>
      <c r="X45" s="69"/>
      <c r="Y45" s="69"/>
      <c r="Z45" s="69"/>
      <c r="AA45" s="69"/>
      <c r="AB45" s="69"/>
      <c r="AC45" s="69"/>
      <c r="AD45" s="69"/>
      <c r="AE45" s="67"/>
      <c r="AF45" s="69"/>
      <c r="AG45" s="69"/>
      <c r="AH45" s="67"/>
      <c r="AI45" s="67"/>
      <c r="AJ45" s="67"/>
      <c r="AK45" s="67"/>
      <c r="AL45" s="67"/>
      <c r="AM45" s="67"/>
      <c r="AN45" s="67"/>
      <c r="AO45" s="67"/>
      <c r="AP45" s="67"/>
      <c r="AQ45" s="67"/>
      <c r="AR45" s="67"/>
      <c r="AS45" s="67"/>
      <c r="AT45" s="67"/>
      <c r="AU45" s="67"/>
      <c r="AV45" s="67"/>
      <c r="CI45" s="70"/>
    </row>
    <row r="46" s="26" customFormat="1" spans="1:87">
      <c r="B46" s="54" t="s">
        <v>50</v>
      </c>
      <c r="C46" s="26"/>
      <c r="D46" s="66"/>
      <c r="E46" s="71"/>
      <c r="F46" s="71"/>
      <c r="G46" s="71"/>
      <c r="H46" s="55"/>
      <c r="I46" s="55"/>
      <c r="J46" s="29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5"/>
      <c r="AF46" s="56"/>
      <c r="AG46" s="56"/>
      <c r="AH46" s="55"/>
      <c r="AI46" s="55"/>
      <c r="AJ46" s="55"/>
      <c r="AK46" s="55"/>
      <c r="AL46" s="55"/>
      <c r="AM46" s="55"/>
      <c r="AN46" s="55"/>
      <c r="AO46" s="55"/>
      <c r="AP46" s="55"/>
      <c r="AQ46" s="55"/>
      <c r="AR46" s="55"/>
      <c r="AS46" s="55"/>
      <c r="AT46" s="55"/>
      <c r="AU46" s="55"/>
      <c r="AV46" s="55"/>
      <c r="AW46" s="26"/>
      <c r="AX46" s="26"/>
      <c r="AY46" s="26"/>
      <c r="AZ46" s="26"/>
      <c r="BA46" s="26"/>
      <c r="BB46" s="26"/>
      <c r="BC46" s="26"/>
      <c r="BD46" s="26"/>
      <c r="BE46" s="26"/>
      <c r="BF46" s="26"/>
      <c r="BG46" s="26"/>
      <c r="BH46" s="26"/>
      <c r="BI46" s="26"/>
      <c r="BJ46" s="26"/>
      <c r="BK46" s="26"/>
      <c r="BL46" s="26"/>
      <c r="BM46" s="26"/>
      <c r="BN46" s="26"/>
      <c r="BO46" s="26"/>
      <c r="BP46" s="26"/>
      <c r="BQ46" s="26"/>
      <c r="BR46" s="26"/>
      <c r="BS46" s="26"/>
      <c r="BT46" s="26"/>
      <c r="BU46" s="26"/>
      <c r="BV46" s="26"/>
      <c r="BW46" s="26"/>
      <c r="BX46" s="26"/>
      <c r="BY46" s="26"/>
      <c r="BZ46" s="26"/>
      <c r="CA46" s="26"/>
      <c r="CB46" s="26"/>
      <c r="CC46" s="26"/>
      <c r="CD46" s="26"/>
      <c r="CE46" s="26"/>
      <c r="CF46" s="26"/>
      <c r="CG46" s="26"/>
      <c r="CH46" s="26"/>
      <c r="CI46" s="31"/>
    </row>
    <row r="47" s="26" customFormat="1" spans="1:87">
      <c r="B47" s="57" t="s">
        <v>47</v>
      </c>
      <c r="C47" s="26"/>
      <c r="D47" s="58">
        <f>D42/((P28+O28)/(P13+O13))-1</f>
        <v>-0.0366209150948829</v>
      </c>
      <c r="E47" s="71">
        <f t="shared" ref="E47:H47" si="45">E42/F42-1</f>
        <v>0.0206056821729628</v>
      </c>
      <c r="F47" s="71">
        <f t="shared" si="45"/>
        <v>-0.036111947035811</v>
      </c>
      <c r="G47" s="71">
        <f t="shared" si="45"/>
        <v>-0.0317599067599068</v>
      </c>
      <c r="H47" s="55">
        <f t="shared" si="45"/>
        <v>0.0950861518825781</v>
      </c>
      <c r="I47" s="55"/>
      <c r="J47" s="29"/>
      <c r="K47" s="56">
        <f t="shared" ref="K47:AB47" si="46">K42/O42-1</f>
        <v>-0.0857229097494718</v>
      </c>
      <c r="L47" s="56">
        <f t="shared" si="46"/>
        <v>0.0563191418035536</v>
      </c>
      <c r="M47" s="56">
        <f t="shared" si="46"/>
        <v>0.0395550061804697</v>
      </c>
      <c r="N47" s="56">
        <f t="shared" si="46"/>
        <v>0.11952861952862</v>
      </c>
      <c r="O47" s="56">
        <f t="shared" si="46"/>
        <v>-0.0101583507618763</v>
      </c>
      <c r="P47" s="56">
        <f t="shared" si="46"/>
        <v>-0.128287551139684</v>
      </c>
      <c r="Q47" s="56">
        <f t="shared" si="46"/>
        <v>0.0740126120146034</v>
      </c>
      <c r="R47" s="56">
        <f t="shared" si="46"/>
        <v>-0.051421271159374</v>
      </c>
      <c r="S47" s="56">
        <f t="shared" si="46"/>
        <v>-0.058244231851435</v>
      </c>
      <c r="T47" s="56">
        <f t="shared" si="46"/>
        <v>-0.0987621806689492</v>
      </c>
      <c r="U47" s="56">
        <f t="shared" si="46"/>
        <v>-0.218822919367384</v>
      </c>
      <c r="V47" s="56">
        <f t="shared" si="46"/>
        <v>-0.0474596896866444</v>
      </c>
      <c r="W47" s="56">
        <f t="shared" si="46"/>
        <v>-0.000843407365757609</v>
      </c>
      <c r="X47" s="56">
        <f t="shared" si="46"/>
        <v>0.187304565353346</v>
      </c>
      <c r="Y47" s="56">
        <f t="shared" si="46"/>
        <v>0.0535372848948374</v>
      </c>
      <c r="Z47" s="56">
        <f t="shared" si="46"/>
        <v>0.164776754075124</v>
      </c>
      <c r="AA47" s="56">
        <f t="shared" si="46"/>
        <v>0.103972687771571</v>
      </c>
      <c r="AB47" s="56">
        <f t="shared" si="46"/>
        <v>0.0749579831932774</v>
      </c>
      <c r="AC47" s="56"/>
      <c r="AD47" s="56"/>
      <c r="AE47" s="55"/>
      <c r="AF47" s="56"/>
      <c r="AG47" s="56"/>
      <c r="AH47" s="55"/>
      <c r="AI47" s="55"/>
      <c r="AJ47" s="55"/>
      <c r="AK47" s="55"/>
      <c r="AL47" s="55"/>
      <c r="AM47" s="55"/>
      <c r="AN47" s="55"/>
      <c r="AO47" s="55"/>
      <c r="AP47" s="55"/>
      <c r="AQ47" s="55"/>
      <c r="AR47" s="55"/>
      <c r="AS47" s="55"/>
      <c r="AT47" s="55"/>
      <c r="AU47" s="55"/>
      <c r="AV47" s="55"/>
      <c r="AW47" s="26"/>
      <c r="AX47" s="26"/>
      <c r="AY47" s="26"/>
      <c r="AZ47" s="26"/>
      <c r="BA47" s="26"/>
      <c r="BB47" s="26"/>
      <c r="BC47" s="26"/>
      <c r="BD47" s="26"/>
      <c r="BE47" s="26"/>
      <c r="BF47" s="26"/>
      <c r="BG47" s="26"/>
      <c r="BH47" s="26"/>
      <c r="BI47" s="26"/>
      <c r="BJ47" s="26"/>
      <c r="BK47" s="26"/>
      <c r="BL47" s="26"/>
      <c r="BM47" s="26"/>
      <c r="BN47" s="26"/>
      <c r="BO47" s="26"/>
      <c r="BP47" s="26"/>
      <c r="BQ47" s="26"/>
      <c r="BR47" s="26"/>
      <c r="BS47" s="26"/>
      <c r="BT47" s="26"/>
      <c r="BU47" s="26"/>
      <c r="BV47" s="26"/>
      <c r="BW47" s="26"/>
      <c r="BX47" s="26"/>
      <c r="BY47" s="26"/>
      <c r="BZ47" s="26"/>
      <c r="CA47" s="26"/>
      <c r="CB47" s="26"/>
      <c r="CC47" s="26"/>
      <c r="CD47" s="26"/>
      <c r="CE47" s="26"/>
      <c r="CF47" s="26"/>
      <c r="CG47" s="26"/>
      <c r="CH47" s="26"/>
      <c r="CI47" s="31"/>
    </row>
    <row r="48" s="26" customFormat="1" spans="1:87">
      <c r="B48" s="57" t="s">
        <v>48</v>
      </c>
      <c r="C48" s="26"/>
      <c r="D48" s="58">
        <f>D43/ROUND(((P29+O29)/(P13+O13)-1),)-1</f>
        <v>-0.029126213592233</v>
      </c>
      <c r="E48" s="71">
        <f t="shared" ref="E48:H48" si="47">E43/F43-1</f>
        <v>-0.028169014084507</v>
      </c>
      <c r="F48" s="71">
        <f t="shared" si="47"/>
        <v>-0.14043583535109</v>
      </c>
      <c r="G48" s="71">
        <f t="shared" si="47"/>
        <v>0.0925925925925926</v>
      </c>
      <c r="H48" s="55">
        <f t="shared" si="47"/>
        <v>-0.131034482758621</v>
      </c>
      <c r="I48" s="55"/>
      <c r="J48" s="29"/>
      <c r="K48" s="56">
        <f t="shared" ref="K48:AB48" si="48">K43/O43-1</f>
        <v>0.0401459854014599</v>
      </c>
      <c r="L48" s="56">
        <f t="shared" si="48"/>
        <v>-0.123989218328841</v>
      </c>
      <c r="M48" s="56">
        <f t="shared" si="48"/>
        <v>0.451187335092348</v>
      </c>
      <c r="N48" s="56">
        <f t="shared" si="48"/>
        <v>0.0130293159609121</v>
      </c>
      <c r="O48" s="56">
        <f t="shared" si="48"/>
        <v>-0.154320987654321</v>
      </c>
      <c r="P48" s="56">
        <f t="shared" si="48"/>
        <v>-0.236625514403292</v>
      </c>
      <c r="Q48" s="56">
        <f t="shared" si="48"/>
        <v>-0.191897654584222</v>
      </c>
      <c r="R48" s="56">
        <f t="shared" si="48"/>
        <v>-0.135211267605634</v>
      </c>
      <c r="S48" s="56">
        <f t="shared" si="48"/>
        <v>-0.0898876404494382</v>
      </c>
      <c r="T48" s="56">
        <f t="shared" si="48"/>
        <v>-0.219903691813804</v>
      </c>
      <c r="U48" s="56">
        <f t="shared" si="48"/>
        <v>-0.178633975481611</v>
      </c>
      <c r="V48" s="56">
        <f t="shared" si="48"/>
        <v>0.152597402597403</v>
      </c>
      <c r="W48" s="56">
        <f t="shared" si="48"/>
        <v>-0.123152709359606</v>
      </c>
      <c r="X48" s="56">
        <f t="shared" si="48"/>
        <v>0.959119496855346</v>
      </c>
      <c r="Y48" s="56">
        <f t="shared" si="48"/>
        <v>0.192066805845512</v>
      </c>
      <c r="Z48" s="56">
        <f t="shared" si="48"/>
        <v>0.153558052434457</v>
      </c>
      <c r="AA48" s="56">
        <f t="shared" si="48"/>
        <v>-0.20703125</v>
      </c>
      <c r="AB48" s="56">
        <f t="shared" si="48"/>
        <v>-0.533724340175953</v>
      </c>
      <c r="AC48" s="56"/>
      <c r="AD48" s="56"/>
      <c r="AE48" s="55"/>
      <c r="AF48" s="56"/>
      <c r="AG48" s="56"/>
      <c r="AH48" s="55"/>
      <c r="AI48" s="55"/>
      <c r="AJ48" s="55"/>
      <c r="AK48" s="55"/>
      <c r="AL48" s="55"/>
      <c r="AM48" s="55"/>
      <c r="AN48" s="55"/>
      <c r="AO48" s="55"/>
      <c r="AP48" s="55"/>
      <c r="AQ48" s="55"/>
      <c r="AR48" s="55"/>
      <c r="AS48" s="55"/>
      <c r="AT48" s="55"/>
      <c r="AU48" s="55"/>
      <c r="AV48" s="55"/>
      <c r="AW48" s="26"/>
      <c r="AX48" s="26"/>
      <c r="AY48" s="26"/>
      <c r="AZ48" s="26"/>
      <c r="BA48" s="26"/>
      <c r="BB48" s="26"/>
      <c r="BC48" s="26"/>
      <c r="BD48" s="26"/>
      <c r="BE48" s="26"/>
      <c r="BF48" s="26"/>
      <c r="BG48" s="26"/>
      <c r="BH48" s="26"/>
      <c r="BI48" s="26"/>
      <c r="BJ48" s="26"/>
      <c r="BK48" s="26"/>
      <c r="BL48" s="26"/>
      <c r="BM48" s="26"/>
      <c r="BN48" s="26"/>
      <c r="BO48" s="26"/>
      <c r="BP48" s="26"/>
      <c r="BQ48" s="26"/>
      <c r="BR48" s="26"/>
      <c r="BS48" s="26"/>
      <c r="BT48" s="26"/>
      <c r="BU48" s="26"/>
      <c r="BV48" s="26"/>
      <c r="BW48" s="26"/>
      <c r="BX48" s="26"/>
      <c r="BY48" s="26"/>
      <c r="BZ48" s="26"/>
      <c r="CA48" s="26"/>
      <c r="CB48" s="26"/>
      <c r="CC48" s="26"/>
      <c r="CD48" s="26"/>
      <c r="CE48" s="26"/>
      <c r="CF48" s="26"/>
      <c r="CG48" s="26"/>
      <c r="CH48" s="26"/>
      <c r="CI48" s="31"/>
    </row>
    <row r="49" s="26" customFormat="1" spans="1:87">
      <c r="B49" s="57" t="s">
        <v>49</v>
      </c>
      <c r="C49" s="26"/>
      <c r="D49" s="58">
        <f>D44/ROUND((O30+P30)/(O13+P13),)-1</f>
        <v>-0.0359897172236504</v>
      </c>
      <c r="E49" s="71">
        <f t="shared" ref="E49:H49" si="49">E44/F44-1</f>
        <v>0.0160247399493956</v>
      </c>
      <c r="F49" s="71">
        <f t="shared" si="49"/>
        <v>-0.0479122055674518</v>
      </c>
      <c r="G49" s="71">
        <f t="shared" si="49"/>
        <v>-0.0194225721784776</v>
      </c>
      <c r="H49" s="55">
        <f t="shared" si="49"/>
        <v>0.0675259176239844</v>
      </c>
      <c r="I49" s="55"/>
      <c r="J49" s="29"/>
      <c r="K49" s="56">
        <f t="shared" ref="K49:AB49" si="50">K44/O44-1</f>
        <v>-0.0761081683858378</v>
      </c>
      <c r="L49" s="56">
        <f t="shared" si="50"/>
        <v>0.0363744782349433</v>
      </c>
      <c r="M49" s="56">
        <f t="shared" si="50"/>
        <v>0.0827109266943291</v>
      </c>
      <c r="N49" s="56">
        <f t="shared" si="50"/>
        <v>0.109551418980775</v>
      </c>
      <c r="O49" s="56">
        <f t="shared" si="50"/>
        <v>-0.0228820484881503</v>
      </c>
      <c r="P49" s="56">
        <f t="shared" si="50"/>
        <v>-0.141760491299898</v>
      </c>
      <c r="Q49" s="56">
        <f t="shared" si="50"/>
        <v>0.0381964388282596</v>
      </c>
      <c r="R49" s="56">
        <f t="shared" si="50"/>
        <v>-0.0599541021227769</v>
      </c>
      <c r="S49" s="56">
        <f t="shared" si="50"/>
        <v>-0.0611253196930946</v>
      </c>
      <c r="T49" s="56">
        <f t="shared" si="50"/>
        <v>-0.115837104072398</v>
      </c>
      <c r="U49" s="56">
        <f t="shared" si="50"/>
        <v>-0.213640469738031</v>
      </c>
      <c r="V49" s="56">
        <f t="shared" si="50"/>
        <v>-0.0303198887343533</v>
      </c>
      <c r="W49" s="56">
        <f t="shared" si="50"/>
        <v>-0.013373706787787</v>
      </c>
      <c r="X49" s="56">
        <f t="shared" si="50"/>
        <v>0.257110352673493</v>
      </c>
      <c r="Y49" s="56">
        <f t="shared" si="50"/>
        <v>0.0695652173913044</v>
      </c>
      <c r="Z49" s="56">
        <f t="shared" si="50"/>
        <v>0.163807057300097</v>
      </c>
      <c r="AA49" s="56">
        <f t="shared" si="50"/>
        <v>0.0613283342260311</v>
      </c>
      <c r="AB49" s="56">
        <f t="shared" si="50"/>
        <v>-0.0385561936013126</v>
      </c>
      <c r="AC49" s="56"/>
      <c r="AD49" s="56"/>
      <c r="AE49" s="55"/>
      <c r="AF49" s="56"/>
      <c r="AG49" s="56"/>
      <c r="AH49" s="55"/>
      <c r="AI49" s="55"/>
      <c r="AJ49" s="55"/>
      <c r="AK49" s="55"/>
      <c r="AL49" s="55"/>
      <c r="AM49" s="55"/>
      <c r="AN49" s="55"/>
      <c r="AO49" s="55"/>
      <c r="AP49" s="55"/>
      <c r="AQ49" s="55"/>
      <c r="AR49" s="55"/>
      <c r="AS49" s="55"/>
      <c r="AT49" s="55"/>
      <c r="AU49" s="55"/>
      <c r="AV49" s="55"/>
      <c r="AW49" s="26"/>
      <c r="AX49" s="26"/>
      <c r="AY49" s="26"/>
      <c r="AZ49" s="26"/>
      <c r="BA49" s="26"/>
      <c r="BB49" s="26"/>
      <c r="BC49" s="26"/>
      <c r="BD49" s="26"/>
      <c r="BE49" s="26"/>
      <c r="BF49" s="26"/>
      <c r="BG49" s="26"/>
      <c r="BH49" s="26"/>
      <c r="BI49" s="26"/>
      <c r="BJ49" s="26"/>
      <c r="BK49" s="26"/>
      <c r="BL49" s="26"/>
      <c r="BM49" s="26"/>
      <c r="BN49" s="26"/>
      <c r="BO49" s="26"/>
      <c r="BP49" s="26"/>
      <c r="BQ49" s="26"/>
      <c r="BR49" s="26"/>
      <c r="BS49" s="26"/>
      <c r="BT49" s="26"/>
      <c r="BU49" s="26"/>
      <c r="BV49" s="26"/>
      <c r="BW49" s="26"/>
      <c r="BX49" s="26"/>
      <c r="BY49" s="26"/>
      <c r="BZ49" s="26"/>
      <c r="CA49" s="26"/>
      <c r="CB49" s="26"/>
      <c r="CC49" s="26"/>
      <c r="CD49" s="26"/>
      <c r="CE49" s="26"/>
      <c r="CF49" s="26"/>
      <c r="CG49" s="26"/>
      <c r="CH49" s="26"/>
      <c r="CI49" s="31"/>
    </row>
    <row r="50" s="26" customFormat="1" spans="1:87">
      <c r="B50" s="30"/>
      <c r="C50" s="26"/>
      <c r="D50" s="66"/>
      <c r="E50" s="76"/>
      <c r="F50" s="76"/>
      <c r="G50" s="76"/>
      <c r="H50" s="33"/>
      <c r="I50" s="33"/>
      <c r="J50" s="26"/>
      <c r="K50" s="66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3"/>
      <c r="AF50" s="34"/>
      <c r="AG50" s="34"/>
      <c r="AH50" s="33"/>
      <c r="AI50" s="33"/>
      <c r="AJ50" s="33"/>
      <c r="AK50" s="33"/>
      <c r="AL50" s="33"/>
      <c r="AM50" s="33"/>
      <c r="AN50" s="33"/>
      <c r="AO50" s="33"/>
      <c r="AP50" s="33"/>
      <c r="AQ50" s="33"/>
      <c r="AR50" s="33"/>
      <c r="AS50" s="33"/>
      <c r="AT50" s="33"/>
      <c r="AU50" s="33"/>
      <c r="AV50" s="33"/>
      <c r="AW50" s="26"/>
      <c r="AX50" s="26"/>
      <c r="AY50" s="26"/>
      <c r="AZ50" s="26"/>
      <c r="BA50" s="26"/>
      <c r="BB50" s="26"/>
      <c r="BC50" s="26"/>
      <c r="BD50" s="26"/>
      <c r="BE50" s="26"/>
      <c r="BF50" s="26"/>
      <c r="BG50" s="26"/>
      <c r="BH50" s="26"/>
      <c r="BI50" s="26"/>
      <c r="BJ50" s="26"/>
      <c r="BK50" s="26"/>
      <c r="BL50" s="26"/>
      <c r="BM50" s="26"/>
      <c r="BN50" s="26"/>
      <c r="BO50" s="26"/>
      <c r="BP50" s="26"/>
      <c r="BQ50" s="26"/>
      <c r="BR50" s="26"/>
      <c r="BS50" s="26"/>
      <c r="BT50" s="26"/>
      <c r="BU50" s="26"/>
      <c r="BV50" s="26"/>
      <c r="BW50" s="26"/>
      <c r="BX50" s="26"/>
      <c r="BY50" s="26"/>
      <c r="BZ50" s="26"/>
      <c r="CA50" s="26"/>
      <c r="CB50" s="26"/>
      <c r="CC50" s="26"/>
      <c r="CD50" s="26"/>
      <c r="CE50" s="26"/>
      <c r="CF50" s="26"/>
      <c r="CG50" s="26"/>
      <c r="CH50" s="26"/>
      <c r="CI50" s="31"/>
    </row>
    <row r="51" spans="1:87">
      <c r="A51" s="26"/>
      <c r="B51" s="41" t="s">
        <v>51</v>
      </c>
    </row>
    <row r="52" spans="1:87">
      <c r="A52" s="26"/>
      <c r="B52" s="45" t="s">
        <v>52</v>
      </c>
      <c r="D52" s="43">
        <f t="shared" ref="D52:D54" si="51">L52+K52</f>
        <v>1984259632</v>
      </c>
      <c r="E52" s="46">
        <f t="shared" ref="E52:E54" si="52">O52+P52+N52+M52</f>
        <v>3629981958</v>
      </c>
      <c r="F52" s="46">
        <f t="shared" ref="F52:F54" si="53">SUM(Q52:T52)</f>
        <v>2563631667</v>
      </c>
      <c r="G52" s="46">
        <f t="shared" ref="G52:G54" si="54">SUM(W52,X52,V52,U52)</f>
        <v>2010024041</v>
      </c>
      <c r="H52" s="46">
        <f t="shared" ref="H52:H54" si="55">SUM(Y52:AB52)</f>
        <v>2360172061</v>
      </c>
      <c r="I52" s="36">
        <f t="shared" ref="I52:I54" si="56">SUM(AC52:AF52)</f>
        <v>2923864629</v>
      </c>
      <c r="K52" s="36">
        <v>1210632343</v>
      </c>
      <c r="L52" s="36">
        <v>773627289</v>
      </c>
      <c r="M52" s="36">
        <v>544782059</v>
      </c>
      <c r="N52" s="36">
        <v>1481923410</v>
      </c>
      <c r="O52" s="36">
        <v>1056847728</v>
      </c>
      <c r="P52" s="36">
        <v>546428761</v>
      </c>
      <c r="Q52" s="36">
        <v>646193753.999999</v>
      </c>
      <c r="R52" s="36">
        <v>797460754.999999</v>
      </c>
      <c r="S52" s="36">
        <v>727061665</v>
      </c>
      <c r="T52" s="36">
        <v>392915493</v>
      </c>
      <c r="U52" s="36">
        <v>355239800</v>
      </c>
      <c r="V52" s="36">
        <v>710943397</v>
      </c>
      <c r="W52" s="36">
        <v>638756294</v>
      </c>
      <c r="X52" s="36">
        <v>305084550</v>
      </c>
      <c r="Y52" s="36">
        <v>446685199</v>
      </c>
      <c r="Z52" s="36">
        <v>859232260</v>
      </c>
      <c r="AA52" s="36">
        <v>596599169</v>
      </c>
      <c r="AB52" s="36">
        <v>457655433</v>
      </c>
      <c r="AC52" s="36">
        <f t="shared" ref="AC52:AF52" si="57">AC54-AC53</f>
        <v>682674285</v>
      </c>
      <c r="AD52" s="36">
        <f t="shared" si="57"/>
        <v>1077328310</v>
      </c>
      <c r="AE52" s="36">
        <f t="shared" si="57"/>
        <v>757539099</v>
      </c>
      <c r="AF52" s="36">
        <f t="shared" si="57"/>
        <v>406322935</v>
      </c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  <c r="AT52" s="36"/>
      <c r="AU52" s="36"/>
      <c r="AV52" s="36"/>
    </row>
    <row r="53" spans="1:87">
      <c r="B53" s="45" t="s">
        <v>53</v>
      </c>
      <c r="D53" s="43">
        <f t="shared" si="51"/>
        <v>157087552</v>
      </c>
      <c r="E53" s="46">
        <f t="shared" si="52"/>
        <v>266497874</v>
      </c>
      <c r="F53" s="46">
        <f t="shared" si="53"/>
        <v>396876305</v>
      </c>
      <c r="G53" s="46">
        <f t="shared" si="54"/>
        <v>348634327</v>
      </c>
      <c r="H53" s="46">
        <f t="shared" si="55"/>
        <v>493723362</v>
      </c>
      <c r="I53" s="63">
        <f t="shared" si="56"/>
        <v>329123883</v>
      </c>
      <c r="K53" s="64">
        <v>106232016</v>
      </c>
      <c r="L53" s="64">
        <v>50855536</v>
      </c>
      <c r="M53" s="64">
        <v>36351831</v>
      </c>
      <c r="N53" s="64">
        <v>67021069</v>
      </c>
      <c r="O53" s="64">
        <v>103143893</v>
      </c>
      <c r="P53" s="64">
        <v>59981081</v>
      </c>
      <c r="Q53" s="64">
        <v>87184863</v>
      </c>
      <c r="R53" s="64">
        <v>130280321</v>
      </c>
      <c r="S53" s="64">
        <v>130393719</v>
      </c>
      <c r="T53" s="64">
        <v>49017402</v>
      </c>
      <c r="U53" s="64">
        <v>58983698</v>
      </c>
      <c r="V53" s="64">
        <v>121650120</v>
      </c>
      <c r="W53" s="64">
        <v>114662547</v>
      </c>
      <c r="X53" s="64">
        <v>53337962</v>
      </c>
      <c r="Y53" s="64">
        <v>86691330</v>
      </c>
      <c r="Z53" s="64">
        <v>195076617</v>
      </c>
      <c r="AA53" s="64">
        <v>146281242</v>
      </c>
      <c r="AB53" s="64">
        <v>65674173</v>
      </c>
      <c r="AC53" s="64">
        <v>189407502</v>
      </c>
      <c r="AD53" s="64">
        <v>43179155</v>
      </c>
      <c r="AE53" s="63">
        <v>57645356</v>
      </c>
      <c r="AF53" s="64">
        <v>38891870</v>
      </c>
      <c r="AG53" s="64"/>
      <c r="AH53" s="63"/>
      <c r="AI53" s="63"/>
      <c r="AJ53" s="63"/>
      <c r="AK53" s="63"/>
      <c r="AL53" s="63"/>
      <c r="AM53" s="63"/>
      <c r="AN53" s="63"/>
      <c r="AO53" s="63"/>
      <c r="AP53" s="63"/>
      <c r="AQ53" s="63"/>
      <c r="AR53" s="63"/>
      <c r="AS53" s="63"/>
      <c r="AT53" s="63"/>
      <c r="AU53" s="63"/>
      <c r="AV53" s="63"/>
    </row>
    <row r="54" spans="1:87">
      <c r="B54" s="45" t="s">
        <v>54</v>
      </c>
      <c r="D54" s="43">
        <f t="shared" si="51"/>
        <v>2141347184</v>
      </c>
      <c r="E54" s="46">
        <f t="shared" si="52"/>
        <v>3896479832</v>
      </c>
      <c r="F54" s="46">
        <f t="shared" si="53"/>
        <v>2960507972</v>
      </c>
      <c r="G54" s="46">
        <f t="shared" si="54"/>
        <v>2358658368</v>
      </c>
      <c r="H54" s="46">
        <f t="shared" si="55"/>
        <v>2853895423</v>
      </c>
      <c r="I54" s="36">
        <f t="shared" si="56"/>
        <v>3252988512</v>
      </c>
      <c r="K54" s="36">
        <f t="shared" ref="K54:AB54" si="58">K52+K53</f>
        <v>1316864359</v>
      </c>
      <c r="L54" s="36">
        <f t="shared" si="58"/>
        <v>824482825</v>
      </c>
      <c r="M54" s="36">
        <f t="shared" si="58"/>
        <v>581133890</v>
      </c>
      <c r="N54" s="36">
        <f t="shared" si="58"/>
        <v>1548944479</v>
      </c>
      <c r="O54" s="36">
        <f t="shared" si="58"/>
        <v>1159991621</v>
      </c>
      <c r="P54" s="36">
        <f t="shared" si="58"/>
        <v>606409842</v>
      </c>
      <c r="Q54" s="36">
        <f t="shared" si="58"/>
        <v>733378616.999999</v>
      </c>
      <c r="R54" s="36">
        <f t="shared" si="58"/>
        <v>927741075.999999</v>
      </c>
      <c r="S54" s="36">
        <f t="shared" si="58"/>
        <v>857455384</v>
      </c>
      <c r="T54" s="36">
        <f t="shared" si="58"/>
        <v>441932895</v>
      </c>
      <c r="U54" s="36">
        <f t="shared" si="58"/>
        <v>414223498</v>
      </c>
      <c r="V54" s="36">
        <f t="shared" si="58"/>
        <v>832593517</v>
      </c>
      <c r="W54" s="36">
        <f t="shared" si="58"/>
        <v>753418841</v>
      </c>
      <c r="X54" s="36">
        <f t="shared" si="58"/>
        <v>358422512</v>
      </c>
      <c r="Y54" s="36">
        <f t="shared" si="58"/>
        <v>533376529</v>
      </c>
      <c r="Z54" s="36">
        <f t="shared" si="58"/>
        <v>1054308877</v>
      </c>
      <c r="AA54" s="36">
        <f t="shared" si="58"/>
        <v>742880411</v>
      </c>
      <c r="AB54" s="36">
        <f t="shared" si="58"/>
        <v>523329606</v>
      </c>
      <c r="AC54" s="36">
        <f t="shared" ref="AC54:AF54" si="59">AC28</f>
        <v>872081787</v>
      </c>
      <c r="AD54" s="36">
        <f t="shared" si="59"/>
        <v>1120507465</v>
      </c>
      <c r="AE54" s="36">
        <f t="shared" si="59"/>
        <v>815184455</v>
      </c>
      <c r="AF54" s="36">
        <f t="shared" si="59"/>
        <v>445214805</v>
      </c>
      <c r="AG54" s="36"/>
      <c r="AH54" s="36"/>
      <c r="AI54" s="36"/>
      <c r="AJ54" s="36"/>
      <c r="AK54" s="36"/>
      <c r="AL54" s="36"/>
      <c r="AM54" s="36"/>
      <c r="AN54" s="36"/>
      <c r="AO54" s="36"/>
      <c r="AP54" s="36"/>
      <c r="AQ54" s="36"/>
      <c r="AR54" s="36"/>
      <c r="AS54" s="36"/>
      <c r="AT54" s="36"/>
      <c r="AU54" s="36"/>
      <c r="AV54" s="36"/>
    </row>
    <row r="55" s="28" customFormat="1" spans="1:87">
      <c r="A55" s="65"/>
      <c r="B55" s="49"/>
      <c r="D55" s="66"/>
      <c r="E55" s="66"/>
      <c r="F55" s="66"/>
      <c r="G55" s="66"/>
      <c r="H55" s="67"/>
      <c r="I55" s="67"/>
      <c r="J55" s="68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 s="66"/>
      <c r="V55" s="69"/>
      <c r="W55" s="69"/>
      <c r="X55" s="69"/>
      <c r="Y55" s="69"/>
      <c r="Z55" s="69"/>
      <c r="AA55" s="69"/>
      <c r="AB55" s="69"/>
      <c r="AC55" s="69"/>
      <c r="AD55" s="69"/>
      <c r="AE55" s="67"/>
      <c r="AF55" s="69"/>
      <c r="AG55" s="69"/>
      <c r="AH55" s="67"/>
      <c r="AI55" s="67"/>
      <c r="AJ55" s="67"/>
      <c r="AK55" s="67"/>
      <c r="AL55" s="67"/>
      <c r="AM55" s="67"/>
      <c r="AN55" s="67"/>
      <c r="AO55" s="67"/>
      <c r="AP55" s="67"/>
      <c r="AQ55" s="67"/>
      <c r="AR55" s="67"/>
      <c r="AS55" s="67"/>
      <c r="AT55" s="67"/>
      <c r="AU55" s="67"/>
      <c r="AV55" s="67"/>
      <c r="CI55" s="70"/>
    </row>
    <row r="56" spans="1:87">
      <c r="B56" s="54" t="s">
        <v>55</v>
      </c>
      <c r="D56" s="74"/>
      <c r="E56" s="74"/>
      <c r="F56" s="74"/>
      <c r="G56" s="74"/>
      <c r="H56" s="36"/>
      <c r="I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AM56" s="36"/>
      <c r="AN56" s="36"/>
      <c r="AO56" s="36"/>
      <c r="AP56" s="36"/>
      <c r="AQ56" s="36"/>
      <c r="AR56" s="36"/>
      <c r="AS56" s="36"/>
      <c r="AT56" s="36"/>
      <c r="AU56" s="36"/>
      <c r="AV56" s="36"/>
    </row>
    <row r="57" spans="1:87">
      <c r="B57" s="57" t="s">
        <v>52</v>
      </c>
      <c r="D57" s="58">
        <f>D52/(P52+O52-1)</f>
        <v>1.23762784950165</v>
      </c>
      <c r="E57" s="71">
        <f>E52/F52-1</f>
        <v>0.415953003204966</v>
      </c>
      <c r="F57" s="71">
        <f t="shared" ref="F57:H57" si="60">F52/SUM(G52)-1</f>
        <v>0.275423385346463</v>
      </c>
      <c r="G57" s="71">
        <f t="shared" si="60"/>
        <v>-0.14835698879159</v>
      </c>
      <c r="H57" s="55">
        <f t="shared" si="60"/>
        <v>-0.19279024152113</v>
      </c>
      <c r="I57" s="55"/>
      <c r="K57" s="56">
        <f t="shared" ref="K57:AB57" si="61">K52/O52-1</f>
        <v>0.145512556753114</v>
      </c>
      <c r="L57" s="56">
        <f t="shared" si="61"/>
        <v>0.415788011568447</v>
      </c>
      <c r="M57" s="56">
        <f t="shared" si="61"/>
        <v>-0.156936978069273</v>
      </c>
      <c r="N57" s="56">
        <f t="shared" si="61"/>
        <v>0.858302619543957</v>
      </c>
      <c r="O57" s="56">
        <f t="shared" si="61"/>
        <v>0.453587472528895</v>
      </c>
      <c r="P57" s="56">
        <f t="shared" si="61"/>
        <v>0.390703015622751</v>
      </c>
      <c r="Q57" s="56">
        <f t="shared" si="61"/>
        <v>0.819035350205689</v>
      </c>
      <c r="R57" s="56">
        <f t="shared" si="61"/>
        <v>0.121693735907922</v>
      </c>
      <c r="S57" s="56">
        <f t="shared" si="61"/>
        <v>0.138245793942815</v>
      </c>
      <c r="T57" s="56">
        <f t="shared" si="61"/>
        <v>0.287890497896403</v>
      </c>
      <c r="U57" s="56">
        <f t="shared" si="61"/>
        <v>-0.2047200113295</v>
      </c>
      <c r="V57" s="56">
        <f t="shared" si="61"/>
        <v>-0.172582978902584</v>
      </c>
      <c r="W57" s="56">
        <f t="shared" si="61"/>
        <v>0.0706623930949526</v>
      </c>
      <c r="X57" s="56">
        <f t="shared" si="61"/>
        <v>-0.333375006606772</v>
      </c>
      <c r="Y57" s="56">
        <f t="shared" si="61"/>
        <v>-0.345683279984686</v>
      </c>
      <c r="Z57" s="56">
        <f t="shared" si="61"/>
        <v>-0.202441584404294</v>
      </c>
      <c r="AA57" s="56">
        <f t="shared" si="61"/>
        <v>-0.212450987958841</v>
      </c>
      <c r="AB57" s="56">
        <f t="shared" si="61"/>
        <v>0.126334237076723</v>
      </c>
      <c r="AC57" s="56"/>
      <c r="AD57" s="56"/>
      <c r="AE57" s="55"/>
      <c r="AF57" s="56"/>
      <c r="AG57" s="56"/>
      <c r="AH57" s="55"/>
      <c r="AI57" s="55"/>
      <c r="AJ57" s="55"/>
      <c r="AK57" s="55"/>
      <c r="AL57" s="55"/>
      <c r="AM57" s="55"/>
      <c r="AN57" s="55"/>
      <c r="AO57" s="55"/>
      <c r="AP57" s="55"/>
      <c r="AQ57" s="55"/>
      <c r="AR57" s="55"/>
      <c r="AS57" s="55"/>
      <c r="AT57" s="55"/>
      <c r="AU57" s="55"/>
      <c r="AV57" s="55"/>
    </row>
    <row r="58" s="29" customFormat="1" spans="1:87">
      <c r="A58" s="77"/>
      <c r="B58" s="57" t="s">
        <v>53</v>
      </c>
      <c r="D58" s="58">
        <f>D53/(P53+O53-1)</f>
        <v>0.962988983912353</v>
      </c>
      <c r="E58" s="71">
        <f>E53/F53-1</f>
        <v>-0.328511501839345</v>
      </c>
      <c r="F58" s="71">
        <f t="shared" ref="F58:H58" si="62">F53/SUM(G53)-1</f>
        <v>0.138374148108485</v>
      </c>
      <c r="G58" s="71">
        <f t="shared" si="62"/>
        <v>-0.2938670643663</v>
      </c>
      <c r="H58" s="55">
        <f t="shared" si="62"/>
        <v>0.500114052798776</v>
      </c>
      <c r="I58" s="55"/>
      <c r="K58" s="56">
        <f t="shared" ref="K58:AB58" si="63">K53/O53-1</f>
        <v>0.0299399500075104</v>
      </c>
      <c r="L58" s="56">
        <f t="shared" si="63"/>
        <v>-0.152140389067013</v>
      </c>
      <c r="M58" s="56">
        <f t="shared" si="63"/>
        <v>-0.583048825803626</v>
      </c>
      <c r="N58" s="56">
        <f t="shared" si="63"/>
        <v>-0.48556260465462</v>
      </c>
      <c r="O58" s="56">
        <f t="shared" si="63"/>
        <v>-0.208981124313204</v>
      </c>
      <c r="P58" s="56">
        <f t="shared" si="63"/>
        <v>0.223669116531309</v>
      </c>
      <c r="Q58" s="56">
        <f t="shared" si="63"/>
        <v>0.478117953879392</v>
      </c>
      <c r="R58" s="56">
        <f t="shared" si="63"/>
        <v>0.0709428071258786</v>
      </c>
      <c r="S58" s="56">
        <f t="shared" si="63"/>
        <v>0.137195382551549</v>
      </c>
      <c r="T58" s="56">
        <f t="shared" si="63"/>
        <v>-0.0810034699113551</v>
      </c>
      <c r="U58" s="56">
        <f t="shared" si="63"/>
        <v>-0.319612491814349</v>
      </c>
      <c r="V58" s="56">
        <f t="shared" si="63"/>
        <v>-0.376398248694255</v>
      </c>
      <c r="W58" s="56">
        <f t="shared" si="63"/>
        <v>-0.216150031047727</v>
      </c>
      <c r="X58" s="56">
        <f t="shared" si="63"/>
        <v>-0.187839609339276</v>
      </c>
      <c r="Y58" s="56">
        <f t="shared" si="63"/>
        <v>-0.542302553570449</v>
      </c>
      <c r="Z58" s="56">
        <f t="shared" si="63"/>
        <v>3.51784239409039</v>
      </c>
      <c r="AA58" s="56">
        <f t="shared" si="63"/>
        <v>1.53760670677444</v>
      </c>
      <c r="AB58" s="56">
        <f t="shared" si="63"/>
        <v>0.688635002636798</v>
      </c>
      <c r="AC58" s="56"/>
      <c r="AD58" s="56"/>
      <c r="AE58" s="55"/>
      <c r="AF58" s="56"/>
      <c r="AG58" s="56"/>
      <c r="AH58" s="55"/>
      <c r="AI58" s="55"/>
      <c r="AJ58" s="55"/>
      <c r="AK58" s="55"/>
      <c r="AL58" s="55"/>
      <c r="AM58" s="55"/>
      <c r="AN58" s="55"/>
      <c r="AO58" s="55"/>
      <c r="AP58" s="55"/>
      <c r="AQ58" s="55"/>
      <c r="AR58" s="55"/>
      <c r="AS58" s="55"/>
      <c r="AT58" s="55"/>
      <c r="AU58" s="55"/>
      <c r="AV58" s="55"/>
      <c r="CI58" s="78"/>
    </row>
    <row r="59" spans="1:87">
      <c r="B59" s="45"/>
      <c r="D59" s="74"/>
      <c r="E59" s="74"/>
      <c r="F59" s="74"/>
      <c r="G59" s="74"/>
      <c r="H59" s="36"/>
      <c r="I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36"/>
      <c r="AP59" s="36"/>
      <c r="AQ59" s="36"/>
      <c r="AR59" s="36"/>
      <c r="AS59" s="36"/>
      <c r="AT59" s="36"/>
      <c r="AU59" s="36"/>
      <c r="AV59" s="36"/>
    </row>
    <row r="60" spans="1:87">
      <c r="B60" s="54" t="s">
        <v>56</v>
      </c>
      <c r="D60" s="74"/>
      <c r="E60" s="74"/>
      <c r="F60" s="74"/>
      <c r="G60" s="74"/>
      <c r="H60" s="36"/>
      <c r="I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6"/>
      <c r="AK60" s="36"/>
      <c r="AL60" s="36"/>
      <c r="AM60" s="36"/>
      <c r="AN60" s="36"/>
      <c r="AO60" s="36"/>
      <c r="AP60" s="36"/>
      <c r="AQ60" s="36"/>
      <c r="AR60" s="36"/>
      <c r="AS60" s="36"/>
      <c r="AT60" s="36"/>
      <c r="AU60" s="36"/>
      <c r="AV60" s="36"/>
    </row>
    <row r="61" spans="1:87">
      <c r="B61" s="57" t="s">
        <v>52</v>
      </c>
      <c r="D61" s="71">
        <f t="shared" ref="D61:I61" si="64">D52/D54</f>
        <v>0.926640783347162</v>
      </c>
      <c r="E61" s="71">
        <f t="shared" si="64"/>
        <v>0.931605478408646</v>
      </c>
      <c r="F61" s="71">
        <f t="shared" si="64"/>
        <v>0.865943173011662</v>
      </c>
      <c r="G61" s="71">
        <f t="shared" si="64"/>
        <v>0.852189561773789</v>
      </c>
      <c r="H61" s="55">
        <f t="shared" si="64"/>
        <v>0.827000191380173</v>
      </c>
      <c r="I61" s="55">
        <f t="shared" si="64"/>
        <v>0.898824148383589</v>
      </c>
      <c r="J61" s="29"/>
      <c r="K61" s="56">
        <f t="shared" ref="K61:AF61" si="65">K52/K54</f>
        <v>0.919329568551259</v>
      </c>
      <c r="L61" s="56">
        <f t="shared" si="65"/>
        <v>0.938318259085627</v>
      </c>
      <c r="M61" s="56">
        <f t="shared" si="65"/>
        <v>0.937446719894446</v>
      </c>
      <c r="N61" s="56">
        <f t="shared" si="65"/>
        <v>0.956731135357887</v>
      </c>
      <c r="O61" s="56">
        <f t="shared" si="65"/>
        <v>0.911082208584333</v>
      </c>
      <c r="P61" s="56">
        <f t="shared" si="65"/>
        <v>0.901088213208782</v>
      </c>
      <c r="Q61" s="56">
        <f t="shared" si="65"/>
        <v>0.881118891417037</v>
      </c>
      <c r="R61" s="56">
        <f t="shared" si="65"/>
        <v>0.859572541983686</v>
      </c>
      <c r="S61" s="56">
        <f t="shared" si="65"/>
        <v>0.84792944165594</v>
      </c>
      <c r="T61" s="56">
        <f t="shared" si="65"/>
        <v>0.889084061054111</v>
      </c>
      <c r="U61" s="56">
        <f t="shared" si="65"/>
        <v>0.857604171939082</v>
      </c>
      <c r="V61" s="56">
        <f t="shared" si="65"/>
        <v>0.853890142649285</v>
      </c>
      <c r="W61" s="56">
        <f t="shared" si="65"/>
        <v>0.847810353603833</v>
      </c>
      <c r="X61" s="56">
        <f t="shared" si="65"/>
        <v>0.851186908706225</v>
      </c>
      <c r="Y61" s="56">
        <f t="shared" si="65"/>
        <v>0.83746692010889</v>
      </c>
      <c r="Z61" s="56">
        <f t="shared" si="65"/>
        <v>0.814972043529517</v>
      </c>
      <c r="AA61" s="56">
        <f t="shared" si="65"/>
        <v>0.803089111202853</v>
      </c>
      <c r="AB61" s="56">
        <f t="shared" si="65"/>
        <v>0.874507055884012</v>
      </c>
      <c r="AC61" s="56">
        <f t="shared" si="65"/>
        <v>0.782809932711047</v>
      </c>
      <c r="AD61" s="56">
        <f t="shared" si="65"/>
        <v>0.96146464316505</v>
      </c>
      <c r="AE61" s="55">
        <f t="shared" si="65"/>
        <v>0.929285506309121</v>
      </c>
      <c r="AF61" s="56">
        <f t="shared" si="65"/>
        <v>0.912644706413121</v>
      </c>
      <c r="AG61" s="56"/>
      <c r="AH61" s="55"/>
      <c r="AI61" s="55"/>
      <c r="AJ61" s="55"/>
      <c r="AK61" s="55"/>
      <c r="AL61" s="55"/>
      <c r="AM61" s="55"/>
      <c r="AN61" s="55"/>
      <c r="AO61" s="55"/>
      <c r="AP61" s="55"/>
      <c r="AQ61" s="55"/>
      <c r="AR61" s="55"/>
      <c r="AS61" s="55"/>
      <c r="AT61" s="55"/>
      <c r="AU61" s="55"/>
      <c r="AV61" s="55"/>
    </row>
    <row r="62" spans="1:87">
      <c r="B62" s="57" t="s">
        <v>53</v>
      </c>
      <c r="D62" s="71">
        <f t="shared" ref="D62:I62" si="66">D53/D54</f>
        <v>0.0733592166528377</v>
      </c>
      <c r="E62" s="71">
        <f t="shared" si="66"/>
        <v>0.0683945215913541</v>
      </c>
      <c r="F62" s="71">
        <f t="shared" si="66"/>
        <v>0.134056826988338</v>
      </c>
      <c r="G62" s="71">
        <f t="shared" si="66"/>
        <v>0.147810438226211</v>
      </c>
      <c r="H62" s="55">
        <f t="shared" si="66"/>
        <v>0.172999808619827</v>
      </c>
      <c r="I62" s="55">
        <f t="shared" si="66"/>
        <v>0.101175851616411</v>
      </c>
      <c r="J62" s="29"/>
      <c r="K62" s="56">
        <f t="shared" ref="K62:AF62" si="67">K53/K54</f>
        <v>0.0806704314487412</v>
      </c>
      <c r="L62" s="56">
        <f t="shared" si="67"/>
        <v>0.0616817409143726</v>
      </c>
      <c r="M62" s="56">
        <f t="shared" si="67"/>
        <v>0.0625532801055536</v>
      </c>
      <c r="N62" s="56">
        <f t="shared" si="67"/>
        <v>0.0432688646421135</v>
      </c>
      <c r="O62" s="56">
        <f t="shared" si="67"/>
        <v>0.0889177914156675</v>
      </c>
      <c r="P62" s="56">
        <f t="shared" si="67"/>
        <v>0.0989117867912177</v>
      </c>
      <c r="Q62" s="56">
        <f t="shared" si="67"/>
        <v>0.118881108582963</v>
      </c>
      <c r="R62" s="56">
        <f t="shared" si="67"/>
        <v>0.140427458016314</v>
      </c>
      <c r="S62" s="56">
        <f t="shared" si="67"/>
        <v>0.15207055834406</v>
      </c>
      <c r="T62" s="56">
        <f t="shared" si="67"/>
        <v>0.110915938945889</v>
      </c>
      <c r="U62" s="56">
        <f t="shared" si="67"/>
        <v>0.142395828060918</v>
      </c>
      <c r="V62" s="56">
        <f t="shared" si="67"/>
        <v>0.146109857350715</v>
      </c>
      <c r="W62" s="56">
        <f t="shared" si="67"/>
        <v>0.152189646396167</v>
      </c>
      <c r="X62" s="56">
        <f t="shared" si="67"/>
        <v>0.148813091293775</v>
      </c>
      <c r="Y62" s="56">
        <f t="shared" si="67"/>
        <v>0.16253307989111</v>
      </c>
      <c r="Z62" s="56">
        <f t="shared" si="67"/>
        <v>0.185027956470483</v>
      </c>
      <c r="AA62" s="56">
        <f t="shared" si="67"/>
        <v>0.196910888797147</v>
      </c>
      <c r="AB62" s="56">
        <f t="shared" si="67"/>
        <v>0.125492944115988</v>
      </c>
      <c r="AC62" s="56">
        <f t="shared" si="67"/>
        <v>0.217190067288953</v>
      </c>
      <c r="AD62" s="56">
        <f t="shared" si="67"/>
        <v>0.0385353568349498</v>
      </c>
      <c r="AE62" s="55">
        <f t="shared" si="67"/>
        <v>0.0707144936908788</v>
      </c>
      <c r="AF62" s="56">
        <f t="shared" si="67"/>
        <v>0.0873552935868788</v>
      </c>
      <c r="AG62" s="56"/>
      <c r="AH62" s="55"/>
      <c r="AI62" s="55"/>
      <c r="AJ62" s="55"/>
      <c r="AK62" s="55"/>
      <c r="AL62" s="55"/>
      <c r="AM62" s="55"/>
      <c r="AN62" s="55"/>
      <c r="AO62" s="55"/>
      <c r="AP62" s="55"/>
      <c r="AQ62" s="55"/>
      <c r="AR62" s="55"/>
      <c r="AS62" s="55"/>
      <c r="AT62" s="55"/>
      <c r="AU62" s="55"/>
      <c r="AV62" s="55"/>
    </row>
    <row r="63" spans="1:87">
      <c r="B63" s="45"/>
      <c r="D63" s="74"/>
      <c r="E63" s="74"/>
      <c r="F63" s="74"/>
      <c r="G63" s="74"/>
      <c r="H63" s="36"/>
      <c r="I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/>
      <c r="AH63" s="36"/>
      <c r="AI63" s="36"/>
      <c r="AJ63" s="36"/>
      <c r="AK63" s="36"/>
      <c r="AL63" s="36"/>
      <c r="AM63" s="36"/>
      <c r="AN63" s="36"/>
      <c r="AO63" s="36"/>
      <c r="AP63" s="36"/>
      <c r="AQ63" s="36"/>
      <c r="AR63" s="36"/>
      <c r="AS63" s="36"/>
      <c r="AT63" s="36"/>
      <c r="AU63" s="36"/>
      <c r="AV63" s="36"/>
    </row>
    <row r="64" spans="1:87">
      <c r="B64" s="41" t="s">
        <v>57</v>
      </c>
      <c r="D64" s="66"/>
      <c r="E64" s="74"/>
      <c r="F64" s="74"/>
      <c r="G64" s="74"/>
      <c r="H64" s="36"/>
      <c r="I64" s="36"/>
      <c r="K64" s="6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6"/>
      <c r="AG64" s="36"/>
      <c r="AH64" s="36"/>
      <c r="AI64" s="36"/>
      <c r="AJ64" s="36"/>
      <c r="AK64" s="36"/>
      <c r="AL64" s="36"/>
      <c r="AM64" s="36"/>
      <c r="AN64" s="36"/>
      <c r="AO64" s="36"/>
      <c r="AP64" s="36"/>
      <c r="AQ64" s="36"/>
      <c r="AR64" s="36"/>
      <c r="AS64" s="36"/>
      <c r="AT64" s="36"/>
      <c r="AU64" s="36"/>
      <c r="AV64" s="36"/>
    </row>
    <row r="65" spans="1:87">
      <c r="B65" s="45" t="s">
        <v>58</v>
      </c>
      <c r="D65" s="79">
        <f t="shared" ref="D65:I65" si="68">ROUND(D52/D11,0)</f>
        <v>3052</v>
      </c>
      <c r="E65" s="79">
        <f t="shared" si="68"/>
        <v>3264</v>
      </c>
      <c r="F65" s="79">
        <f t="shared" si="68"/>
        <v>3377</v>
      </c>
      <c r="G65" s="79">
        <f t="shared" si="68"/>
        <v>3344</v>
      </c>
      <c r="H65" s="80">
        <f t="shared" si="68"/>
        <v>3322</v>
      </c>
      <c r="I65" s="80">
        <f t="shared" si="68"/>
        <v>2959</v>
      </c>
      <c r="K65" s="80">
        <f t="shared" ref="K65:AF65" si="69">ROUND(K52/K11,0)</f>
        <v>3010</v>
      </c>
      <c r="L65" s="80">
        <f t="shared" si="69"/>
        <v>3120</v>
      </c>
      <c r="M65" s="80">
        <f t="shared" si="69"/>
        <v>3431</v>
      </c>
      <c r="N65" s="80">
        <f t="shared" si="69"/>
        <v>3283</v>
      </c>
      <c r="O65" s="80">
        <f t="shared" si="69"/>
        <v>3316</v>
      </c>
      <c r="P65" s="80">
        <f t="shared" si="69"/>
        <v>2985</v>
      </c>
      <c r="Q65" s="80">
        <f t="shared" si="69"/>
        <v>3544</v>
      </c>
      <c r="R65" s="80">
        <f t="shared" si="69"/>
        <v>3078</v>
      </c>
      <c r="S65" s="80">
        <f t="shared" si="69"/>
        <v>3503</v>
      </c>
      <c r="T65" s="80">
        <f t="shared" si="69"/>
        <v>3568</v>
      </c>
      <c r="U65" s="80">
        <f t="shared" si="69"/>
        <v>3216</v>
      </c>
      <c r="V65" s="80">
        <f t="shared" si="69"/>
        <v>3085</v>
      </c>
      <c r="W65" s="80">
        <f t="shared" si="69"/>
        <v>3577</v>
      </c>
      <c r="X65" s="80">
        <f t="shared" si="69"/>
        <v>3743</v>
      </c>
      <c r="Y65" s="80">
        <f t="shared" si="69"/>
        <v>3783</v>
      </c>
      <c r="Z65" s="80">
        <f t="shared" si="69"/>
        <v>3265</v>
      </c>
      <c r="AA65" s="80">
        <f t="shared" si="69"/>
        <v>3309</v>
      </c>
      <c r="AB65" s="80">
        <f t="shared" si="69"/>
        <v>3072</v>
      </c>
      <c r="AC65" s="80">
        <f t="shared" si="69"/>
        <v>3326</v>
      </c>
      <c r="AD65" s="80">
        <f t="shared" si="69"/>
        <v>2748</v>
      </c>
      <c r="AE65" s="80">
        <f t="shared" si="69"/>
        <v>3079</v>
      </c>
      <c r="AF65" s="80">
        <f t="shared" si="69"/>
        <v>2809</v>
      </c>
      <c r="AG65" s="80"/>
      <c r="AH65" s="80"/>
      <c r="AI65" s="80"/>
      <c r="AJ65" s="80"/>
      <c r="AK65" s="80"/>
      <c r="AL65" s="80"/>
      <c r="AM65" s="80"/>
      <c r="AN65" s="80"/>
      <c r="AO65" s="80"/>
      <c r="AP65" s="80"/>
      <c r="AQ65" s="80"/>
      <c r="AR65" s="80"/>
      <c r="AS65" s="80"/>
      <c r="AT65" s="80"/>
      <c r="AU65" s="80"/>
      <c r="AV65" s="80"/>
    </row>
    <row r="66" spans="1:87">
      <c r="B66" s="45" t="s">
        <v>59</v>
      </c>
      <c r="D66" s="79">
        <f t="shared" ref="D66:I66" si="70">ROUND(D53/D12,0)</f>
        <v>3402</v>
      </c>
      <c r="E66" s="79">
        <f t="shared" si="70"/>
        <v>3330</v>
      </c>
      <c r="F66" s="79">
        <f t="shared" si="70"/>
        <v>2402</v>
      </c>
      <c r="G66" s="79">
        <f t="shared" si="70"/>
        <v>3204</v>
      </c>
      <c r="H66" s="80">
        <f t="shared" si="70"/>
        <v>4079</v>
      </c>
      <c r="I66" s="80">
        <f t="shared" si="70"/>
        <v>6597</v>
      </c>
      <c r="K66" s="80">
        <f t="shared" ref="K66:AF66" si="71">ROUND(K53/K12,0)</f>
        <v>3270</v>
      </c>
      <c r="L66" s="80">
        <f t="shared" si="71"/>
        <v>3716</v>
      </c>
      <c r="M66" s="80">
        <f t="shared" si="71"/>
        <v>2600</v>
      </c>
      <c r="N66" s="80">
        <f t="shared" si="71"/>
        <v>4648</v>
      </c>
      <c r="O66" s="80">
        <f t="shared" si="71"/>
        <v>3288</v>
      </c>
      <c r="P66" s="80">
        <f t="shared" si="71"/>
        <v>2962</v>
      </c>
      <c r="Q66" s="80">
        <f t="shared" si="71"/>
        <v>1968</v>
      </c>
      <c r="R66" s="80">
        <f t="shared" si="71"/>
        <v>2444</v>
      </c>
      <c r="S66" s="80">
        <f t="shared" si="71"/>
        <v>2682</v>
      </c>
      <c r="T66" s="80">
        <f t="shared" si="71"/>
        <v>2577</v>
      </c>
      <c r="U66" s="80">
        <f t="shared" si="71"/>
        <v>2183</v>
      </c>
      <c r="V66" s="80">
        <f t="shared" si="71"/>
        <v>3430</v>
      </c>
      <c r="W66" s="80">
        <f t="shared" si="71"/>
        <v>3430</v>
      </c>
      <c r="X66" s="80">
        <f t="shared" si="71"/>
        <v>4138</v>
      </c>
      <c r="Y66" s="80">
        <f t="shared" si="71"/>
        <v>4289</v>
      </c>
      <c r="Z66" s="80">
        <f t="shared" si="71"/>
        <v>3386</v>
      </c>
      <c r="AA66" s="80">
        <f t="shared" si="71"/>
        <v>5122</v>
      </c>
      <c r="AB66" s="80">
        <f t="shared" si="71"/>
        <v>4476</v>
      </c>
      <c r="AC66" s="80">
        <f t="shared" si="71"/>
        <v>5749</v>
      </c>
      <c r="AD66" s="80">
        <f t="shared" si="71"/>
        <v>8693</v>
      </c>
      <c r="AE66" s="80">
        <f t="shared" si="71"/>
        <v>8259</v>
      </c>
      <c r="AF66" s="80">
        <f t="shared" si="71"/>
        <v>7786</v>
      </c>
      <c r="AG66" s="80"/>
      <c r="AH66" s="80"/>
      <c r="AI66" s="80"/>
      <c r="AJ66" s="80"/>
      <c r="AK66" s="80"/>
      <c r="AL66" s="80"/>
      <c r="AM66" s="80"/>
      <c r="AN66" s="80"/>
      <c r="AO66" s="80"/>
      <c r="AP66" s="80"/>
      <c r="AQ66" s="80"/>
      <c r="AR66" s="80"/>
      <c r="AS66" s="80"/>
      <c r="AT66" s="80"/>
      <c r="AU66" s="80"/>
      <c r="AV66" s="80"/>
    </row>
    <row r="67" s="28" customFormat="1" spans="1:87">
      <c r="A67" s="65"/>
      <c r="B67" s="49"/>
      <c r="D67" s="66"/>
      <c r="E67" s="66"/>
      <c r="F67" s="66"/>
      <c r="G67" s="66"/>
      <c r="H67" s="67"/>
      <c r="I67" s="67"/>
      <c r="J67" s="68"/>
      <c r="K67" s="66"/>
      <c r="L67" s="66"/>
      <c r="M67" s="66"/>
      <c r="N67" s="66"/>
      <c r="O67" s="66"/>
      <c r="P67" s="66"/>
      <c r="Q67" s="66"/>
      <c r="R67" s="66"/>
      <c r="S67" s="66"/>
      <c r="T67" s="66"/>
      <c r="U67" s="66"/>
      <c r="V67" s="69"/>
      <c r="W67" s="69"/>
      <c r="X67" s="69"/>
      <c r="Y67" s="69"/>
      <c r="Z67" s="69"/>
      <c r="AA67" s="69"/>
      <c r="AB67" s="69"/>
      <c r="AC67" s="69"/>
      <c r="AD67" s="69"/>
      <c r="AE67" s="67"/>
      <c r="AF67" s="69"/>
      <c r="AG67" s="69"/>
      <c r="AH67" s="67"/>
      <c r="AI67" s="67"/>
      <c r="AJ67" s="67"/>
      <c r="AK67" s="67"/>
      <c r="AL67" s="67"/>
      <c r="AM67" s="67"/>
      <c r="AN67" s="67"/>
      <c r="AO67" s="67"/>
      <c r="AP67" s="67"/>
      <c r="AQ67" s="67"/>
      <c r="AR67" s="67"/>
      <c r="AS67" s="67"/>
      <c r="AT67" s="67"/>
      <c r="AU67" s="67"/>
      <c r="AV67" s="67"/>
      <c r="CI67" s="70"/>
    </row>
    <row r="68" spans="1:87">
      <c r="B68" s="54" t="s">
        <v>60</v>
      </c>
      <c r="D68" s="48"/>
      <c r="E68" s="81"/>
      <c r="F68" s="82"/>
      <c r="G68" s="74"/>
      <c r="H68" s="36"/>
      <c r="I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6"/>
      <c r="AG68" s="36"/>
      <c r="AH68" s="36"/>
      <c r="AI68" s="36"/>
      <c r="AJ68" s="36"/>
      <c r="AK68" s="36"/>
      <c r="AL68" s="36"/>
      <c r="AM68" s="36"/>
      <c r="AN68" s="36"/>
      <c r="AO68" s="36"/>
      <c r="AP68" s="36"/>
      <c r="AQ68" s="36"/>
      <c r="AR68" s="36"/>
      <c r="AS68" s="36"/>
      <c r="AT68" s="36"/>
      <c r="AU68" s="36"/>
      <c r="AV68" s="36"/>
    </row>
    <row r="69" spans="1:87">
      <c r="B69" s="57" t="s">
        <v>58</v>
      </c>
      <c r="D69" s="58">
        <f>D65/((P52+O52)/(P11+O11))-1</f>
        <v>-0.0448030776306106</v>
      </c>
      <c r="E69" s="71">
        <f t="shared" ref="E69:H69" si="72">E65/F65-1</f>
        <v>-0.0334616523541605</v>
      </c>
      <c r="F69" s="71">
        <f t="shared" si="72"/>
        <v>0.00986842105263164</v>
      </c>
      <c r="G69" s="71">
        <f t="shared" si="72"/>
        <v>0.00662251655629142</v>
      </c>
      <c r="H69" s="55">
        <f t="shared" si="72"/>
        <v>0.122676579925651</v>
      </c>
      <c r="I69" s="55"/>
      <c r="K69" s="56">
        <f t="shared" ref="K69:AB69" si="73">K65/O65-1</f>
        <v>-0.0922798552472859</v>
      </c>
      <c r="L69" s="56">
        <f t="shared" si="73"/>
        <v>0.0452261306532664</v>
      </c>
      <c r="M69" s="56">
        <f t="shared" si="73"/>
        <v>-0.0318848758465011</v>
      </c>
      <c r="N69" s="56">
        <f t="shared" si="73"/>
        <v>0.0666016894087069</v>
      </c>
      <c r="O69" s="56">
        <f t="shared" si="73"/>
        <v>-0.0533828147302312</v>
      </c>
      <c r="P69" s="56">
        <f t="shared" si="73"/>
        <v>-0.163396860986547</v>
      </c>
      <c r="Q69" s="56">
        <f t="shared" si="73"/>
        <v>0.101990049751244</v>
      </c>
      <c r="R69" s="56">
        <f t="shared" si="73"/>
        <v>-0.00226904376012971</v>
      </c>
      <c r="S69" s="56">
        <f t="shared" si="73"/>
        <v>-0.0206877271456528</v>
      </c>
      <c r="T69" s="56">
        <f t="shared" si="73"/>
        <v>-0.0467539406892866</v>
      </c>
      <c r="U69" s="56">
        <f t="shared" si="73"/>
        <v>-0.149881046788263</v>
      </c>
      <c r="V69" s="56">
        <f t="shared" si="73"/>
        <v>-0.0551301684532925</v>
      </c>
      <c r="W69" s="56">
        <f t="shared" si="73"/>
        <v>0.0809912360229676</v>
      </c>
      <c r="X69" s="56">
        <f t="shared" si="73"/>
        <v>0.218424479166667</v>
      </c>
      <c r="Y69" s="56">
        <f t="shared" si="73"/>
        <v>0.13740228502706</v>
      </c>
      <c r="Z69" s="56">
        <f t="shared" si="73"/>
        <v>0.188136826783115</v>
      </c>
      <c r="AA69" s="56">
        <f t="shared" si="73"/>
        <v>0.074699577784995</v>
      </c>
      <c r="AB69" s="56">
        <f t="shared" si="73"/>
        <v>0.0936276254894981</v>
      </c>
      <c r="AC69" s="56"/>
      <c r="AD69" s="56"/>
      <c r="AE69" s="55"/>
      <c r="AF69" s="56"/>
      <c r="AG69" s="56"/>
      <c r="AH69" s="55"/>
      <c r="AI69" s="55"/>
      <c r="AJ69" s="55"/>
      <c r="AK69" s="55"/>
      <c r="AL69" s="55"/>
      <c r="AM69" s="55"/>
      <c r="AN69" s="55"/>
      <c r="AO69" s="55"/>
      <c r="AP69" s="55"/>
      <c r="AQ69" s="55"/>
      <c r="AR69" s="55"/>
      <c r="AS69" s="55"/>
      <c r="AT69" s="55"/>
      <c r="AU69" s="55"/>
      <c r="AV69" s="55"/>
    </row>
    <row r="70" spans="1:87">
      <c r="B70" s="57" t="s">
        <v>59</v>
      </c>
      <c r="D70" s="58">
        <f>D66/((P53+O53)/(O12+P12))-1</f>
        <v>0.0765233164113792</v>
      </c>
      <c r="E70" s="71">
        <f t="shared" ref="E70:H70" si="74">E66/F66-1</f>
        <v>0.386344712739384</v>
      </c>
      <c r="F70" s="71">
        <f t="shared" si="74"/>
        <v>-0.250312109862672</v>
      </c>
      <c r="G70" s="71">
        <f t="shared" si="74"/>
        <v>-0.214513361117921</v>
      </c>
      <c r="H70" s="55">
        <f t="shared" si="74"/>
        <v>-0.381688646354403</v>
      </c>
      <c r="I70" s="55"/>
      <c r="K70" s="56">
        <f t="shared" ref="K70:AB70" si="75">K66/O66-1</f>
        <v>-0.00547445255474455</v>
      </c>
      <c r="L70" s="56">
        <f t="shared" si="75"/>
        <v>0.25455773126266</v>
      </c>
      <c r="M70" s="56">
        <f t="shared" si="75"/>
        <v>0.321138211382114</v>
      </c>
      <c r="N70" s="56">
        <f t="shared" si="75"/>
        <v>0.901800327332242</v>
      </c>
      <c r="O70" s="56">
        <f t="shared" si="75"/>
        <v>0.225950782997763</v>
      </c>
      <c r="P70" s="56">
        <f t="shared" si="75"/>
        <v>0.149398525417152</v>
      </c>
      <c r="Q70" s="56">
        <f t="shared" si="75"/>
        <v>-0.0984883188273019</v>
      </c>
      <c r="R70" s="56">
        <f t="shared" si="75"/>
        <v>-0.287463556851312</v>
      </c>
      <c r="S70" s="56">
        <f t="shared" si="75"/>
        <v>-0.218075801749271</v>
      </c>
      <c r="T70" s="56">
        <f t="shared" si="75"/>
        <v>-0.377235379410343</v>
      </c>
      <c r="U70" s="56">
        <f t="shared" si="75"/>
        <v>-0.49102354861273</v>
      </c>
      <c r="V70" s="56">
        <f t="shared" si="75"/>
        <v>0.012994683992912</v>
      </c>
      <c r="W70" s="56">
        <f t="shared" si="75"/>
        <v>-0.330339711050371</v>
      </c>
      <c r="X70" s="56">
        <f t="shared" si="75"/>
        <v>-0.0755138516532619</v>
      </c>
      <c r="Y70" s="56">
        <f t="shared" si="75"/>
        <v>-0.253957209949556</v>
      </c>
      <c r="Z70" s="56">
        <f t="shared" si="75"/>
        <v>-0.610491199815944</v>
      </c>
      <c r="AA70" s="56">
        <f t="shared" si="75"/>
        <v>-0.379828066351859</v>
      </c>
      <c r="AB70" s="56">
        <f t="shared" si="75"/>
        <v>-0.425122013871051</v>
      </c>
      <c r="AC70" s="56"/>
      <c r="AD70" s="56"/>
      <c r="AE70" s="55"/>
      <c r="AF70" s="56"/>
      <c r="AG70" s="56"/>
      <c r="AH70" s="55"/>
      <c r="AI70" s="55"/>
      <c r="AJ70" s="55"/>
      <c r="AK70" s="55"/>
      <c r="AL70" s="55"/>
      <c r="AM70" s="55"/>
      <c r="AN70" s="55"/>
      <c r="AO70" s="55"/>
      <c r="AP70" s="55"/>
      <c r="AQ70" s="55"/>
      <c r="AR70" s="55"/>
      <c r="AS70" s="55"/>
      <c r="AT70" s="55"/>
      <c r="AU70" s="55"/>
      <c r="AV70" s="55"/>
    </row>
    <row r="71" spans="1:87">
      <c r="D71" s="48"/>
      <c r="E71" s="72"/>
      <c r="F71" s="72"/>
      <c r="G71" s="72"/>
    </row>
    <row r="72" spans="1:87">
      <c r="B72" s="41" t="s">
        <v>61</v>
      </c>
    </row>
    <row r="73" spans="1:87">
      <c r="B73" s="45" t="s">
        <v>62</v>
      </c>
      <c r="D73" s="43">
        <f>L73+K73</f>
        <v>1961000504</v>
      </c>
      <c r="E73" s="46">
        <f>O73+P73+N73+M73</f>
        <v>3464294612.70464</v>
      </c>
      <c r="F73" s="46">
        <f>SUM(Q73:T73)</f>
        <v>2789533350</v>
      </c>
      <c r="G73" s="46">
        <f>SUM(W73,X73,V73,U73)</f>
        <v>2081010633.308</v>
      </c>
      <c r="H73" s="46">
        <f>SUM(Y73:AB73)</f>
        <v>2498916443</v>
      </c>
      <c r="I73" s="63">
        <f>SUM(AC73:AF73)</f>
        <v>2891758187.7345</v>
      </c>
      <c r="K73" s="64">
        <v>1210024641</v>
      </c>
      <c r="L73" s="64">
        <v>750975863</v>
      </c>
      <c r="M73" s="64">
        <v>573044436</v>
      </c>
      <c r="N73" s="64">
        <v>1324115671</v>
      </c>
      <c r="O73" s="64">
        <v>1003227264.70464</v>
      </c>
      <c r="P73" s="64">
        <v>563907241</v>
      </c>
      <c r="Q73" s="64">
        <v>717195572</v>
      </c>
      <c r="R73" s="64">
        <v>882352543</v>
      </c>
      <c r="S73" s="64">
        <v>780800920</v>
      </c>
      <c r="T73" s="64">
        <v>409184315</v>
      </c>
      <c r="U73" s="64">
        <v>387743580</v>
      </c>
      <c r="V73" s="64">
        <v>729071439</v>
      </c>
      <c r="W73" s="64">
        <v>637333754</v>
      </c>
      <c r="X73" s="64">
        <v>326861860.308001</v>
      </c>
      <c r="Y73" s="64">
        <v>474737508</v>
      </c>
      <c r="Z73" s="64">
        <v>898390604</v>
      </c>
      <c r="AA73" s="64">
        <v>659994763</v>
      </c>
      <c r="AB73" s="64">
        <v>465793568</v>
      </c>
      <c r="AC73" s="64">
        <v>763551340</v>
      </c>
      <c r="AD73" s="64">
        <v>981194346.734503</v>
      </c>
      <c r="AE73" s="63">
        <v>730010232</v>
      </c>
      <c r="AF73" s="64">
        <v>417002269</v>
      </c>
      <c r="AG73" s="64"/>
      <c r="AH73" s="63"/>
      <c r="AI73" s="63"/>
      <c r="AJ73" s="63"/>
      <c r="AK73" s="63"/>
      <c r="AL73" s="63"/>
      <c r="AM73" s="63"/>
      <c r="AN73" s="63"/>
      <c r="AO73" s="63"/>
      <c r="AP73" s="63"/>
      <c r="AQ73" s="63"/>
      <c r="AR73" s="63"/>
      <c r="AS73" s="63"/>
      <c r="AT73" s="63"/>
      <c r="AU73" s="63"/>
      <c r="AV73" s="63"/>
    </row>
    <row r="74" spans="1:87">
      <c r="B74" s="45" t="s">
        <v>63</v>
      </c>
      <c r="D74" s="64">
        <f t="shared" ref="D74:F74" si="76">ROUND(D73/D13,)</f>
        <v>2816</v>
      </c>
      <c r="E74" s="64">
        <f t="shared" si="76"/>
        <v>2906</v>
      </c>
      <c r="F74" s="64">
        <f t="shared" si="76"/>
        <v>3018</v>
      </c>
      <c r="G74" s="64">
        <f t="shared" ref="G74:I74" si="77">G73/G13</f>
        <v>2931.818497705</v>
      </c>
      <c r="H74" s="64">
        <f t="shared" si="77"/>
        <v>3004.9753220626</v>
      </c>
      <c r="I74" s="63">
        <f t="shared" si="77"/>
        <v>2786.12504285953</v>
      </c>
      <c r="K74" s="64">
        <f t="shared" ref="K74:AF74" si="78">ROUND(K73/K13,0)</f>
        <v>2784</v>
      </c>
      <c r="L74" s="64">
        <f t="shared" si="78"/>
        <v>2870</v>
      </c>
      <c r="M74" s="64">
        <f t="shared" si="78"/>
        <v>3317</v>
      </c>
      <c r="N74" s="64">
        <f t="shared" si="78"/>
        <v>2842</v>
      </c>
      <c r="O74" s="64">
        <f t="shared" si="78"/>
        <v>2866</v>
      </c>
      <c r="P74" s="64">
        <f t="shared" si="78"/>
        <v>2774</v>
      </c>
      <c r="Q74" s="64">
        <f t="shared" si="78"/>
        <v>3165</v>
      </c>
      <c r="R74" s="64">
        <f t="shared" si="78"/>
        <v>2824</v>
      </c>
      <c r="S74" s="64">
        <f t="shared" si="78"/>
        <v>3048</v>
      </c>
      <c r="T74" s="64">
        <f t="shared" si="78"/>
        <v>3169</v>
      </c>
      <c r="U74" s="64">
        <f t="shared" si="78"/>
        <v>2820</v>
      </c>
      <c r="V74" s="64">
        <f t="shared" si="78"/>
        <v>2742</v>
      </c>
      <c r="W74" s="64">
        <f t="shared" si="78"/>
        <v>3006</v>
      </c>
      <c r="X74" s="64">
        <f t="shared" si="78"/>
        <v>3462</v>
      </c>
      <c r="Y74" s="64">
        <f t="shared" si="78"/>
        <v>3433</v>
      </c>
      <c r="Z74" s="64">
        <f t="shared" si="78"/>
        <v>2800</v>
      </c>
      <c r="AA74" s="64">
        <f t="shared" si="78"/>
        <v>3160</v>
      </c>
      <c r="AB74" s="64">
        <f t="shared" si="78"/>
        <v>2846</v>
      </c>
      <c r="AC74" s="64">
        <f t="shared" si="78"/>
        <v>3206</v>
      </c>
      <c r="AD74" s="64">
        <f t="shared" si="78"/>
        <v>2471</v>
      </c>
      <c r="AE74" s="64">
        <f t="shared" si="78"/>
        <v>2885</v>
      </c>
      <c r="AF74" s="64">
        <f t="shared" si="78"/>
        <v>2787</v>
      </c>
      <c r="AG74" s="64"/>
      <c r="AH74" s="63"/>
      <c r="AI74" s="63"/>
      <c r="AJ74" s="63"/>
      <c r="AK74" s="63"/>
      <c r="AL74" s="63"/>
      <c r="AM74" s="63"/>
      <c r="AN74" s="63"/>
      <c r="AO74" s="63"/>
      <c r="AP74" s="63"/>
      <c r="AQ74" s="63"/>
      <c r="AR74" s="63"/>
      <c r="AS74" s="63"/>
      <c r="AT74" s="63"/>
      <c r="AU74" s="63"/>
      <c r="AV74" s="63"/>
    </row>
    <row r="75" s="28" customFormat="1" spans="1:87">
      <c r="A75" s="65"/>
      <c r="B75" s="49"/>
      <c r="D75" s="66"/>
      <c r="E75" s="66"/>
      <c r="F75" s="66"/>
      <c r="G75" s="66"/>
      <c r="H75" s="67"/>
      <c r="I75" s="67"/>
      <c r="J75" s="68"/>
      <c r="K75" s="66"/>
      <c r="L75" s="66"/>
      <c r="M75" s="66"/>
      <c r="N75" s="66"/>
      <c r="O75" s="66"/>
      <c r="P75" s="66"/>
      <c r="Q75" s="66"/>
      <c r="R75" s="66"/>
      <c r="S75" s="66"/>
      <c r="T75" s="66"/>
      <c r="U75" s="66"/>
      <c r="V75" s="69"/>
      <c r="W75" s="69"/>
      <c r="X75" s="69"/>
      <c r="Y75" s="69"/>
      <c r="Z75" s="69"/>
      <c r="AA75" s="69"/>
      <c r="AB75" s="69"/>
      <c r="AC75" s="69"/>
      <c r="AD75" s="69"/>
      <c r="AE75" s="67"/>
      <c r="AF75" s="69"/>
      <c r="AG75" s="69"/>
      <c r="AH75" s="67"/>
      <c r="AI75" s="67"/>
      <c r="AJ75" s="67"/>
      <c r="AK75" s="67"/>
      <c r="AL75" s="67"/>
      <c r="AM75" s="67"/>
      <c r="AN75" s="67"/>
      <c r="AO75" s="67"/>
      <c r="AP75" s="67"/>
      <c r="AQ75" s="67"/>
      <c r="AR75" s="67"/>
      <c r="AS75" s="67"/>
      <c r="AT75" s="67"/>
      <c r="AU75" s="67"/>
      <c r="AV75" s="67"/>
      <c r="CI75" s="70"/>
    </row>
    <row r="76" s="29" customFormat="1" spans="1:87">
      <c r="A76" s="77"/>
      <c r="B76" s="54" t="s">
        <v>64</v>
      </c>
      <c r="D76" s="66"/>
      <c r="E76" s="55"/>
      <c r="F76" s="55"/>
      <c r="G76" s="55"/>
      <c r="H76" s="55"/>
      <c r="I76" s="55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  <c r="Y76" s="56"/>
      <c r="Z76" s="56"/>
      <c r="AA76" s="56"/>
      <c r="AB76" s="56"/>
      <c r="AC76" s="56"/>
      <c r="AD76" s="56"/>
      <c r="AE76" s="55"/>
      <c r="AF76" s="56"/>
      <c r="AG76" s="56"/>
      <c r="AH76" s="55"/>
      <c r="AI76" s="55"/>
      <c r="AJ76" s="55"/>
      <c r="AK76" s="55"/>
      <c r="AL76" s="55"/>
      <c r="AM76" s="55"/>
      <c r="AN76" s="55"/>
      <c r="AO76" s="55"/>
      <c r="AP76" s="55"/>
      <c r="AQ76" s="55"/>
      <c r="AR76" s="55"/>
      <c r="AS76" s="55"/>
      <c r="AT76" s="55"/>
      <c r="AU76" s="55"/>
      <c r="AV76" s="55"/>
      <c r="CI76" s="78"/>
    </row>
    <row r="77" s="29" customFormat="1" spans="1:87">
      <c r="A77" s="77"/>
      <c r="B77" s="57" t="s">
        <v>62</v>
      </c>
      <c r="D77" s="58">
        <f>D73/(P73+O73)-1</f>
        <v>0.25132877673334</v>
      </c>
      <c r="E77" s="71">
        <f>E73/F73-1</f>
        <v>0.241890373063525</v>
      </c>
      <c r="F77" s="71">
        <f t="shared" ref="F77:H77" si="79">F73/SUM(G73)-1</f>
        <v>0.340470493207294</v>
      </c>
      <c r="G77" s="71">
        <f t="shared" si="79"/>
        <v>-0.167234807255218</v>
      </c>
      <c r="H77" s="55">
        <f t="shared" si="79"/>
        <v>-0.135848753329637</v>
      </c>
      <c r="I77" s="55"/>
      <c r="K77" s="56">
        <f t="shared" ref="K77:AB77" si="80">K73/O73-1</f>
        <v>0.206132133336944</v>
      </c>
      <c r="L77" s="56">
        <f t="shared" si="80"/>
        <v>0.33173651338164</v>
      </c>
      <c r="M77" s="56">
        <f t="shared" si="80"/>
        <v>-0.200992785828298</v>
      </c>
      <c r="N77" s="56">
        <f t="shared" si="80"/>
        <v>0.500665104333473</v>
      </c>
      <c r="O77" s="56">
        <f t="shared" si="80"/>
        <v>0.284869470574707</v>
      </c>
      <c r="P77" s="56">
        <f t="shared" si="80"/>
        <v>0.378125261228549</v>
      </c>
      <c r="Q77" s="56">
        <f t="shared" si="80"/>
        <v>0.849664595349328</v>
      </c>
      <c r="R77" s="56">
        <f t="shared" si="80"/>
        <v>0.210241542598681</v>
      </c>
      <c r="S77" s="56">
        <f t="shared" si="80"/>
        <v>0.225105237404388</v>
      </c>
      <c r="T77" s="56">
        <f t="shared" si="80"/>
        <v>0.251857021845335</v>
      </c>
      <c r="U77" s="56">
        <f t="shared" si="80"/>
        <v>-0.183246376226923</v>
      </c>
      <c r="V77" s="56">
        <f t="shared" si="80"/>
        <v>-0.188469429940743</v>
      </c>
      <c r="W77" s="56">
        <f t="shared" si="80"/>
        <v>-0.0343351345653026</v>
      </c>
      <c r="X77" s="56">
        <f t="shared" si="80"/>
        <v>-0.298268841041616</v>
      </c>
      <c r="Y77" s="56">
        <f t="shared" si="80"/>
        <v>-0.378250704137328</v>
      </c>
      <c r="Z77" s="56">
        <f t="shared" si="80"/>
        <v>-0.0843907662229005</v>
      </c>
      <c r="AA77" s="56">
        <f t="shared" si="80"/>
        <v>-0.0959102570496574</v>
      </c>
      <c r="AB77" s="56">
        <f t="shared" si="80"/>
        <v>0.117004876537015</v>
      </c>
      <c r="AC77" s="56"/>
      <c r="AD77" s="56"/>
      <c r="AE77" s="55"/>
      <c r="AF77" s="56"/>
      <c r="AG77" s="56"/>
      <c r="AH77" s="55"/>
      <c r="AI77" s="55"/>
      <c r="AJ77" s="55"/>
      <c r="AK77" s="55"/>
      <c r="AL77" s="55"/>
      <c r="AM77" s="55"/>
      <c r="AN77" s="55"/>
      <c r="AO77" s="55"/>
      <c r="AP77" s="55"/>
      <c r="AQ77" s="55"/>
      <c r="AR77" s="55"/>
      <c r="AS77" s="55"/>
      <c r="AT77" s="55"/>
      <c r="AU77" s="55"/>
      <c r="AV77" s="55"/>
      <c r="CI77" s="78"/>
    </row>
    <row r="78" s="29" customFormat="1" spans="1:87">
      <c r="A78" s="77"/>
      <c r="B78" s="57" t="s">
        <v>63</v>
      </c>
      <c r="D78" s="58">
        <f>D74/((P73+O73)/(O13+P13))-1</f>
        <v>-0.0055844968461779</v>
      </c>
      <c r="E78" s="71">
        <f t="shared" ref="E78:H78" si="81">E74/F74-1</f>
        <v>-0.0371106693174288</v>
      </c>
      <c r="F78" s="71">
        <f t="shared" si="81"/>
        <v>0.0293952379256992</v>
      </c>
      <c r="G78" s="71">
        <f t="shared" si="81"/>
        <v>-0.024345232994255</v>
      </c>
      <c r="H78" s="55">
        <f t="shared" si="81"/>
        <v>0.0785500563816952</v>
      </c>
      <c r="I78" s="55"/>
      <c r="K78" s="56">
        <f t="shared" ref="K78:AB78" si="82">K74/O74-1</f>
        <v>-0.0286113049546406</v>
      </c>
      <c r="L78" s="56">
        <f t="shared" si="82"/>
        <v>0.0346070656092285</v>
      </c>
      <c r="M78" s="56">
        <f t="shared" si="82"/>
        <v>0.0480252764612954</v>
      </c>
      <c r="N78" s="56">
        <f t="shared" si="82"/>
        <v>0.00637393767705374</v>
      </c>
      <c r="O78" s="56">
        <f t="shared" si="82"/>
        <v>-0.0597112860892388</v>
      </c>
      <c r="P78" s="56">
        <f t="shared" si="82"/>
        <v>-0.124644998422215</v>
      </c>
      <c r="Q78" s="56">
        <f t="shared" si="82"/>
        <v>0.122340425531915</v>
      </c>
      <c r="R78" s="56">
        <f t="shared" si="82"/>
        <v>0.0299051787016775</v>
      </c>
      <c r="S78" s="56">
        <f t="shared" si="82"/>
        <v>0.0139720558882235</v>
      </c>
      <c r="T78" s="56">
        <f t="shared" si="82"/>
        <v>-0.0846331600231081</v>
      </c>
      <c r="U78" s="56">
        <f t="shared" si="82"/>
        <v>-0.178561025342266</v>
      </c>
      <c r="V78" s="56">
        <f t="shared" si="82"/>
        <v>-0.0207142857142857</v>
      </c>
      <c r="W78" s="56">
        <f t="shared" si="82"/>
        <v>-0.0487341772151899</v>
      </c>
      <c r="X78" s="56">
        <f t="shared" si="82"/>
        <v>0.216444132115249</v>
      </c>
      <c r="Y78" s="56">
        <f t="shared" si="82"/>
        <v>0.070804741110418</v>
      </c>
      <c r="Z78" s="56">
        <f t="shared" si="82"/>
        <v>0.13314447592068</v>
      </c>
      <c r="AA78" s="56">
        <f t="shared" si="82"/>
        <v>0.0953206239168112</v>
      </c>
      <c r="AB78" s="56">
        <f t="shared" si="82"/>
        <v>0.0211697165410836</v>
      </c>
      <c r="AC78" s="56"/>
      <c r="AD78" s="56"/>
      <c r="AE78" s="55"/>
      <c r="AF78" s="56"/>
      <c r="AG78" s="56"/>
      <c r="AH78" s="55"/>
      <c r="AI78" s="55"/>
      <c r="AJ78" s="55"/>
      <c r="AK78" s="55"/>
      <c r="AL78" s="55"/>
      <c r="AM78" s="55"/>
      <c r="AN78" s="55"/>
      <c r="AO78" s="55"/>
      <c r="AP78" s="55"/>
      <c r="AQ78" s="55"/>
      <c r="AR78" s="55"/>
      <c r="AS78" s="55"/>
      <c r="AT78" s="55"/>
      <c r="AU78" s="55"/>
      <c r="AV78" s="55"/>
      <c r="CI78" s="78"/>
    </row>
    <row r="79" s="29" customFormat="1" spans="1:87">
      <c r="A79" s="77"/>
      <c r="B79" s="57"/>
      <c r="D79" s="66"/>
      <c r="E79" s="71"/>
      <c r="F79" s="71"/>
      <c r="G79" s="71"/>
      <c r="H79" s="55"/>
      <c r="I79" s="55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  <c r="Y79" s="56"/>
      <c r="Z79" s="56"/>
      <c r="AA79" s="56"/>
      <c r="AB79" s="56"/>
      <c r="AC79" s="56"/>
      <c r="AD79" s="56"/>
      <c r="AE79" s="55"/>
      <c r="AF79" s="56"/>
      <c r="AG79" s="56"/>
      <c r="AH79" s="55"/>
      <c r="AI79" s="55"/>
      <c r="AJ79" s="55"/>
      <c r="AK79" s="55"/>
      <c r="AL79" s="55"/>
      <c r="AM79" s="55"/>
      <c r="AN79" s="55"/>
      <c r="AO79" s="55"/>
      <c r="AP79" s="55"/>
      <c r="AQ79" s="55"/>
      <c r="AR79" s="55"/>
      <c r="AS79" s="55"/>
      <c r="AT79" s="55"/>
      <c r="AU79" s="55"/>
      <c r="AV79" s="55"/>
      <c r="CI79" s="78"/>
    </row>
    <row r="80" spans="1:87">
      <c r="D80" s="76"/>
      <c r="E80" s="76"/>
      <c r="F80" s="76"/>
      <c r="G80" s="76"/>
      <c r="H80" s="33"/>
      <c r="I80" s="33"/>
      <c r="K80" s="34"/>
      <c r="L80" s="34"/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  <c r="AA80" s="34"/>
      <c r="AB80" s="34"/>
      <c r="AC80" s="34"/>
      <c r="AD80" s="34"/>
      <c r="AE80" s="33"/>
      <c r="AF80" s="34"/>
      <c r="AG80" s="34"/>
      <c r="AH80" s="33"/>
      <c r="AI80" s="33"/>
      <c r="AJ80" s="33"/>
      <c r="AK80" s="33"/>
      <c r="AL80" s="33"/>
      <c r="AM80" s="33"/>
      <c r="AN80" s="33"/>
      <c r="AO80" s="33"/>
      <c r="AP80" s="33"/>
      <c r="AQ80" s="33"/>
      <c r="AR80" s="33"/>
      <c r="AS80" s="33"/>
      <c r="AT80" s="33"/>
      <c r="AU80" s="33"/>
      <c r="AV80" s="33"/>
    </row>
    <row r="81" spans="1:87">
      <c r="B81" s="41" t="s">
        <v>65</v>
      </c>
      <c r="D81" s="76">
        <f t="shared" ref="D81:F81" si="83">IFERROR((D30-D73)/D30,)</f>
        <v>0.165496332384559</v>
      </c>
      <c r="E81" s="76">
        <f t="shared" si="83"/>
        <v>0.19582108254935</v>
      </c>
      <c r="F81" s="76">
        <f t="shared" si="83"/>
        <v>0.151678237549991</v>
      </c>
      <c r="G81" s="76">
        <f t="shared" ref="G81:I81" si="84">(G30-G73)/G30</f>
        <v>0.215233474881437</v>
      </c>
      <c r="H81" s="33">
        <f t="shared" si="84"/>
        <v>0.211349319717631</v>
      </c>
      <c r="I81" s="33">
        <f t="shared" si="84"/>
        <v>0.219401004588826</v>
      </c>
      <c r="K81" s="34">
        <f t="shared" ref="K81:AF81" si="85">(K30-K73)/K30</f>
        <v>0.159924486802766</v>
      </c>
      <c r="L81" s="34">
        <f t="shared" si="85"/>
        <v>0.174320233326526</v>
      </c>
      <c r="M81" s="34">
        <f t="shared" si="85"/>
        <v>0.152611370937829</v>
      </c>
      <c r="N81" s="34">
        <f t="shared" si="85"/>
        <v>0.218314070377326</v>
      </c>
      <c r="O81" s="34">
        <f t="shared" si="85"/>
        <v>0.201065602429512</v>
      </c>
      <c r="P81" s="34">
        <f t="shared" si="85"/>
        <v>0.173142537316746</v>
      </c>
      <c r="Q81" s="34">
        <f t="shared" si="85"/>
        <v>0.124495404199339</v>
      </c>
      <c r="R81" s="34">
        <f t="shared" si="85"/>
        <v>0.138240725352181</v>
      </c>
      <c r="S81" s="34">
        <f t="shared" si="85"/>
        <v>0.169789355860608</v>
      </c>
      <c r="T81" s="34">
        <f t="shared" si="85"/>
        <v>0.189307934769478</v>
      </c>
      <c r="U81" s="34">
        <f t="shared" si="85"/>
        <v>0.18998649044308</v>
      </c>
      <c r="V81" s="34">
        <f t="shared" si="85"/>
        <v>0.213534367548287</v>
      </c>
      <c r="W81" s="34">
        <f t="shared" si="85"/>
        <v>0.23102661869904</v>
      </c>
      <c r="X81" s="34">
        <f t="shared" si="85"/>
        <v>0.216602004125154</v>
      </c>
      <c r="Y81" s="34">
        <f t="shared" si="85"/>
        <v>0.224628704685768</v>
      </c>
      <c r="Z81" s="34">
        <f t="shared" si="85"/>
        <v>0.220977680392109</v>
      </c>
      <c r="AA81" s="34">
        <f t="shared" si="85"/>
        <v>0.202538809134384</v>
      </c>
      <c r="AB81" s="34">
        <f t="shared" si="85"/>
        <v>0.190596951887824</v>
      </c>
      <c r="AC81" s="34">
        <f t="shared" si="85"/>
        <v>0.225653686205546</v>
      </c>
      <c r="AD81" s="34">
        <f t="shared" si="85"/>
        <v>0.19993716067507</v>
      </c>
      <c r="AE81" s="33">
        <f t="shared" si="85"/>
        <v>0.227293900181595</v>
      </c>
      <c r="AF81" s="34">
        <f t="shared" si="85"/>
        <v>0.238124591584704</v>
      </c>
      <c r="AG81" s="34"/>
      <c r="AH81" s="33"/>
      <c r="AI81" s="33"/>
      <c r="AJ81" s="33"/>
      <c r="AK81" s="33"/>
      <c r="AL81" s="33"/>
      <c r="AM81" s="33"/>
      <c r="AN81" s="33"/>
      <c r="AO81" s="33"/>
      <c r="AP81" s="33"/>
      <c r="AQ81" s="33"/>
      <c r="AR81" s="33"/>
      <c r="AS81" s="33"/>
      <c r="AT81" s="33"/>
      <c r="AU81" s="33"/>
      <c r="AV81" s="33"/>
    </row>
    <row r="82" s="28" customFormat="1" spans="1:87">
      <c r="A82" s="65"/>
      <c r="B82" s="49"/>
      <c r="D82" s="75"/>
      <c r="E82" s="48"/>
      <c r="F82" s="48"/>
      <c r="G82" s="83"/>
      <c r="H82" s="67"/>
      <c r="I82" s="67"/>
      <c r="J82" s="68"/>
      <c r="K82" s="66"/>
      <c r="L82" s="66"/>
      <c r="M82" s="66"/>
      <c r="N82" s="66"/>
      <c r="O82" s="66"/>
      <c r="P82" s="66"/>
      <c r="Q82" s="66"/>
      <c r="R82" s="66"/>
      <c r="S82" s="66"/>
      <c r="T82" s="66"/>
      <c r="U82" s="66"/>
      <c r="V82" s="69"/>
      <c r="W82" s="69"/>
      <c r="X82" s="69"/>
      <c r="Y82" s="69"/>
      <c r="Z82" s="69"/>
      <c r="AA82" s="69"/>
      <c r="AB82" s="69"/>
      <c r="AC82" s="69"/>
      <c r="AD82" s="69"/>
      <c r="AE82" s="67"/>
      <c r="AF82" s="69"/>
      <c r="AG82" s="69"/>
      <c r="AH82" s="67"/>
      <c r="AI82" s="67"/>
      <c r="AJ82" s="67"/>
      <c r="AK82" s="67"/>
      <c r="AL82" s="67"/>
      <c r="AM82" s="67"/>
      <c r="AN82" s="67"/>
      <c r="AO82" s="67"/>
      <c r="AP82" s="67"/>
      <c r="AQ82" s="67"/>
      <c r="AR82" s="67"/>
      <c r="AS82" s="67"/>
      <c r="AT82" s="67"/>
      <c r="AU82" s="67"/>
      <c r="AV82" s="67"/>
      <c r="CI82" s="70"/>
    </row>
    <row r="83" spans="1:87">
      <c r="B83" s="41" t="s">
        <v>66</v>
      </c>
      <c r="G83" s="36"/>
    </row>
    <row r="84" spans="1:87">
      <c r="B84" s="45" t="s">
        <v>67</v>
      </c>
      <c r="D84" s="43">
        <f t="shared" ref="D84:D87" si="86">L84+K84</f>
        <v>418313101</v>
      </c>
      <c r="E84" s="46">
        <f t="shared" ref="E84:E87" si="87">O84+P84+N84+M84</f>
        <v>675769295</v>
      </c>
      <c r="F84" s="46">
        <f t="shared" ref="F84:F87" si="88">SUM(Q84:T84)</f>
        <v>489577690</v>
      </c>
      <c r="G84" s="46">
        <f t="shared" ref="G84:G87" si="89">SUM(V84,W84,X84,U84)</f>
        <v>495734694</v>
      </c>
      <c r="H84" s="46">
        <f t="shared" ref="H84:H87" si="90">SUM(Y84:AB84)</f>
        <v>440408982</v>
      </c>
      <c r="I84" s="63">
        <f t="shared" ref="I84:I87" si="91">SUM(AC84:AF84)</f>
        <v>332007462</v>
      </c>
      <c r="J84" s="84"/>
      <c r="K84" s="64">
        <v>238604766</v>
      </c>
      <c r="L84" s="64">
        <v>179708335</v>
      </c>
      <c r="M84" s="64">
        <v>144124497</v>
      </c>
      <c r="N84" s="64">
        <v>214878440</v>
      </c>
      <c r="O84" s="64">
        <v>202168443</v>
      </c>
      <c r="P84" s="64">
        <v>114597915</v>
      </c>
      <c r="Q84" s="64">
        <v>136342357</v>
      </c>
      <c r="R84" s="64">
        <v>127674970</v>
      </c>
      <c r="S84" s="64">
        <v>120227190</v>
      </c>
      <c r="T84" s="64">
        <v>105333173</v>
      </c>
      <c r="U84" s="64">
        <v>191169312</v>
      </c>
      <c r="V84" s="64">
        <v>122663357</v>
      </c>
      <c r="W84" s="64">
        <v>109541946</v>
      </c>
      <c r="X84" s="64">
        <v>72360079</v>
      </c>
      <c r="Y84" s="64">
        <v>107463926</v>
      </c>
      <c r="Z84" s="64">
        <v>170366673</v>
      </c>
      <c r="AA84" s="64">
        <v>92531147</v>
      </c>
      <c r="AB84" s="64">
        <v>70047236</v>
      </c>
      <c r="AC84" s="64">
        <v>99766838</v>
      </c>
      <c r="AD84" s="64">
        <v>89848749</v>
      </c>
      <c r="AE84" s="63">
        <v>68873391</v>
      </c>
      <c r="AF84" s="64">
        <v>73518484</v>
      </c>
      <c r="AG84" s="64"/>
      <c r="AH84" s="63"/>
      <c r="AI84" s="63"/>
      <c r="AJ84" s="63"/>
      <c r="AK84" s="63"/>
      <c r="AL84" s="63"/>
      <c r="AM84" s="63"/>
      <c r="AN84" s="63"/>
      <c r="AO84" s="63"/>
      <c r="AP84" s="63"/>
      <c r="AQ84" s="63"/>
      <c r="AR84" s="63"/>
      <c r="AS84" s="63"/>
      <c r="AT84" s="63"/>
      <c r="AU84" s="63"/>
      <c r="AV84" s="63"/>
      <c r="AX84" s="63"/>
      <c r="AY84" s="63"/>
      <c r="AZ84" s="85"/>
    </row>
    <row r="85" spans="1:87">
      <c r="A85" s="26"/>
      <c r="B85" s="45" t="s">
        <v>68</v>
      </c>
      <c r="D85" s="43">
        <f t="shared" si="86"/>
        <v>92857894</v>
      </c>
      <c r="E85" s="46">
        <f t="shared" si="87"/>
        <v>166452286</v>
      </c>
      <c r="F85" s="46">
        <f t="shared" si="88"/>
        <v>130111359</v>
      </c>
      <c r="G85" s="46">
        <f t="shared" si="89"/>
        <v>150985739</v>
      </c>
      <c r="H85" s="46">
        <f t="shared" si="90"/>
        <v>176478130</v>
      </c>
      <c r="I85" s="63">
        <f t="shared" si="91"/>
        <v>135218399</v>
      </c>
      <c r="J85" s="84"/>
      <c r="K85" s="64">
        <v>51502155</v>
      </c>
      <c r="L85" s="64">
        <v>41355739</v>
      </c>
      <c r="M85" s="64">
        <v>49529896</v>
      </c>
      <c r="N85" s="64">
        <v>43403871</v>
      </c>
      <c r="O85" s="64">
        <v>43716913</v>
      </c>
      <c r="P85" s="64">
        <v>29801606</v>
      </c>
      <c r="Q85" s="64">
        <v>38622708</v>
      </c>
      <c r="R85" s="64">
        <v>30299955</v>
      </c>
      <c r="S85" s="64">
        <v>32257721</v>
      </c>
      <c r="T85" s="64">
        <v>28930975</v>
      </c>
      <c r="U85" s="64">
        <v>35634011</v>
      </c>
      <c r="V85" s="64">
        <v>39059530</v>
      </c>
      <c r="W85" s="64">
        <v>41288064</v>
      </c>
      <c r="X85" s="64">
        <v>35004134</v>
      </c>
      <c r="Y85" s="64">
        <v>40341909</v>
      </c>
      <c r="Z85" s="64">
        <v>49836811</v>
      </c>
      <c r="AA85" s="64">
        <v>44450826</v>
      </c>
      <c r="AB85" s="64">
        <v>41848584</v>
      </c>
      <c r="AC85" s="64">
        <v>45022809</v>
      </c>
      <c r="AD85" s="64">
        <v>33738673</v>
      </c>
      <c r="AE85" s="63">
        <v>30847683</v>
      </c>
      <c r="AF85" s="64">
        <v>25609234</v>
      </c>
      <c r="AG85" s="64"/>
      <c r="AH85" s="63"/>
      <c r="AI85" s="63"/>
      <c r="AJ85" s="63"/>
      <c r="AK85" s="63"/>
      <c r="AL85" s="63"/>
      <c r="AM85" s="63"/>
      <c r="AN85" s="63"/>
      <c r="AO85" s="63"/>
      <c r="AP85" s="63"/>
      <c r="AQ85" s="63"/>
      <c r="AR85" s="63"/>
      <c r="AS85" s="63"/>
      <c r="AT85" s="63"/>
      <c r="AU85" s="63"/>
      <c r="AV85" s="63"/>
      <c r="AX85" s="63"/>
      <c r="AY85" s="63"/>
      <c r="AZ85" s="85"/>
    </row>
    <row r="86" spans="1:87">
      <c r="A86" s="26"/>
      <c r="B86" s="45" t="s">
        <v>69</v>
      </c>
      <c r="D86" s="43">
        <f t="shared" si="86"/>
        <v>93030885</v>
      </c>
      <c r="E86" s="46">
        <f t="shared" si="87"/>
        <v>90963018</v>
      </c>
      <c r="F86" s="46">
        <f t="shared" si="88"/>
        <v>130617629</v>
      </c>
      <c r="G86" s="46">
        <f t="shared" si="89"/>
        <v>244518817</v>
      </c>
      <c r="H86" s="46">
        <f t="shared" si="90"/>
        <v>158460764</v>
      </c>
      <c r="I86" s="63">
        <f t="shared" si="91"/>
        <v>141798910</v>
      </c>
      <c r="J86" s="84"/>
      <c r="K86" s="64">
        <v>50540174</v>
      </c>
      <c r="L86" s="64">
        <v>42490711</v>
      </c>
      <c r="M86" s="64">
        <v>12463572</v>
      </c>
      <c r="N86" s="64">
        <v>38791066</v>
      </c>
      <c r="O86" s="64">
        <v>19057766</v>
      </c>
      <c r="P86" s="64">
        <v>20650614</v>
      </c>
      <c r="Q86" s="64">
        <v>18075985</v>
      </c>
      <c r="R86" s="64">
        <v>42583209</v>
      </c>
      <c r="S86" s="64">
        <v>39345476</v>
      </c>
      <c r="T86" s="64">
        <v>30612959</v>
      </c>
      <c r="U86" s="64">
        <v>19396568</v>
      </c>
      <c r="V86" s="64">
        <v>126821515</v>
      </c>
      <c r="W86" s="64">
        <v>47976084</v>
      </c>
      <c r="X86" s="64">
        <v>50324650</v>
      </c>
      <c r="Y86" s="64">
        <v>47773658</v>
      </c>
      <c r="Z86" s="64">
        <v>43602146</v>
      </c>
      <c r="AA86" s="64">
        <v>36024525</v>
      </c>
      <c r="AB86" s="64">
        <v>31060435</v>
      </c>
      <c r="AC86" s="64">
        <v>43681411</v>
      </c>
      <c r="AD86" s="64">
        <v>29618276</v>
      </c>
      <c r="AE86" s="63">
        <v>37185424</v>
      </c>
      <c r="AF86" s="64">
        <v>31313799</v>
      </c>
      <c r="AG86" s="64"/>
      <c r="AH86" s="63"/>
      <c r="AI86" s="63"/>
      <c r="AJ86" s="63"/>
      <c r="AK86" s="63"/>
      <c r="AL86" s="63"/>
      <c r="AM86" s="63"/>
      <c r="AN86" s="63"/>
      <c r="AO86" s="63"/>
      <c r="AP86" s="63"/>
      <c r="AQ86" s="63"/>
      <c r="AR86" s="63"/>
      <c r="AS86" s="63"/>
      <c r="AT86" s="63"/>
      <c r="AU86" s="63"/>
      <c r="AV86" s="63"/>
      <c r="AX86" s="63"/>
      <c r="AY86" s="63"/>
      <c r="AZ86" s="85"/>
    </row>
    <row r="87" spans="1:87">
      <c r="A87" s="26"/>
      <c r="B87" s="45" t="s">
        <v>70</v>
      </c>
      <c r="D87" s="43">
        <f t="shared" si="86"/>
        <v>604201880</v>
      </c>
      <c r="E87" s="46">
        <f t="shared" si="87"/>
        <v>933184599</v>
      </c>
      <c r="F87" s="46">
        <f t="shared" si="88"/>
        <v>750306678</v>
      </c>
      <c r="G87" s="46">
        <f t="shared" si="89"/>
        <v>891239250</v>
      </c>
      <c r="H87" s="46">
        <f t="shared" si="90"/>
        <v>775347876</v>
      </c>
      <c r="I87" s="63">
        <f t="shared" si="91"/>
        <v>609024771</v>
      </c>
      <c r="J87" s="84"/>
      <c r="K87" s="64">
        <f t="shared" ref="K87:AF87" si="92">K86+K85+K84</f>
        <v>340647095</v>
      </c>
      <c r="L87" s="64">
        <f t="shared" si="92"/>
        <v>263554785</v>
      </c>
      <c r="M87" s="64">
        <f t="shared" si="92"/>
        <v>206117965</v>
      </c>
      <c r="N87" s="64">
        <f t="shared" si="92"/>
        <v>297073377</v>
      </c>
      <c r="O87" s="64">
        <f t="shared" si="92"/>
        <v>264943122</v>
      </c>
      <c r="P87" s="64">
        <f t="shared" si="92"/>
        <v>165050135</v>
      </c>
      <c r="Q87" s="64">
        <f t="shared" si="92"/>
        <v>193041050</v>
      </c>
      <c r="R87" s="64">
        <f t="shared" si="92"/>
        <v>200558134</v>
      </c>
      <c r="S87" s="64">
        <f t="shared" si="92"/>
        <v>191830387</v>
      </c>
      <c r="T87" s="64">
        <f t="shared" si="92"/>
        <v>164877107</v>
      </c>
      <c r="U87" s="64">
        <f t="shared" si="92"/>
        <v>246199891</v>
      </c>
      <c r="V87" s="64">
        <f t="shared" si="92"/>
        <v>288544402</v>
      </c>
      <c r="W87" s="64">
        <f t="shared" si="92"/>
        <v>198806094</v>
      </c>
      <c r="X87" s="64">
        <f t="shared" si="92"/>
        <v>157688863</v>
      </c>
      <c r="Y87" s="64">
        <f t="shared" si="92"/>
        <v>195579493</v>
      </c>
      <c r="Z87" s="64">
        <f t="shared" si="92"/>
        <v>263805630</v>
      </c>
      <c r="AA87" s="64">
        <f t="shared" si="92"/>
        <v>173006498</v>
      </c>
      <c r="AB87" s="64">
        <f t="shared" si="92"/>
        <v>142956255</v>
      </c>
      <c r="AC87" s="64">
        <f t="shared" si="92"/>
        <v>188471058</v>
      </c>
      <c r="AD87" s="64">
        <f t="shared" si="92"/>
        <v>153205698</v>
      </c>
      <c r="AE87" s="63">
        <f t="shared" si="92"/>
        <v>136906498</v>
      </c>
      <c r="AF87" s="64">
        <f t="shared" si="92"/>
        <v>130441517</v>
      </c>
      <c r="AG87" s="64"/>
      <c r="AH87" s="63"/>
      <c r="AI87" s="63"/>
      <c r="AJ87" s="63"/>
      <c r="AK87" s="63"/>
      <c r="AL87" s="63"/>
      <c r="AM87" s="63"/>
      <c r="AN87" s="63"/>
      <c r="AO87" s="63"/>
      <c r="AP87" s="63"/>
      <c r="AQ87" s="63"/>
      <c r="AR87" s="63"/>
      <c r="AS87" s="63"/>
      <c r="AT87" s="63"/>
      <c r="AU87" s="63"/>
      <c r="AV87" s="63"/>
      <c r="AX87" s="63"/>
      <c r="AY87" s="63"/>
      <c r="AZ87" s="85"/>
    </row>
    <row r="88" s="28" customFormat="1" spans="1:87">
      <c r="A88" s="65"/>
      <c r="B88" s="49"/>
      <c r="D88" s="66"/>
      <c r="E88" s="66"/>
      <c r="F88" s="66"/>
      <c r="G88" s="66"/>
      <c r="H88" s="67"/>
      <c r="I88" s="67"/>
      <c r="J88" s="68"/>
      <c r="K88" s="66"/>
      <c r="L88" s="66"/>
      <c r="M88" s="66"/>
      <c r="N88" s="66"/>
      <c r="O88" s="66"/>
      <c r="P88" s="66"/>
      <c r="Q88" s="66"/>
      <c r="R88" s="66"/>
      <c r="S88" s="66"/>
      <c r="T88" s="66"/>
      <c r="U88" s="66"/>
      <c r="V88" s="69"/>
      <c r="W88" s="69"/>
      <c r="X88" s="69"/>
      <c r="Y88" s="69"/>
      <c r="Z88" s="69"/>
      <c r="AA88" s="69"/>
      <c r="AB88" s="69"/>
      <c r="AC88" s="69"/>
      <c r="AD88" s="69"/>
      <c r="AE88" s="67"/>
      <c r="AF88" s="69"/>
      <c r="AG88" s="69"/>
      <c r="AH88" s="67"/>
      <c r="AI88" s="67"/>
      <c r="AJ88" s="67"/>
      <c r="AK88" s="67"/>
      <c r="AL88" s="67"/>
      <c r="AM88" s="67"/>
      <c r="AN88" s="67"/>
      <c r="AO88" s="67"/>
      <c r="AP88" s="67"/>
      <c r="AQ88" s="67"/>
      <c r="AR88" s="67"/>
      <c r="AS88" s="67"/>
      <c r="AT88" s="67"/>
      <c r="AU88" s="67"/>
      <c r="AV88" s="67"/>
      <c r="CI88" s="70"/>
    </row>
    <row r="89" spans="1:87">
      <c r="A89" s="26"/>
      <c r="B89" s="54" t="s">
        <v>71</v>
      </c>
      <c r="D89" s="55"/>
      <c r="E89" s="55"/>
      <c r="F89" s="55"/>
      <c r="G89" s="55"/>
      <c r="H89" s="55"/>
      <c r="I89" s="55"/>
      <c r="J89" s="29"/>
      <c r="K89" s="56"/>
      <c r="L89" s="56"/>
      <c r="M89" s="56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5"/>
      <c r="AF89" s="56"/>
      <c r="AG89" s="56"/>
      <c r="AH89" s="55"/>
      <c r="AI89" s="55"/>
      <c r="AJ89" s="55"/>
      <c r="AK89" s="55"/>
      <c r="AL89" s="55"/>
      <c r="AM89" s="55"/>
      <c r="AN89" s="55"/>
      <c r="AO89" s="55"/>
      <c r="AP89" s="55"/>
      <c r="AQ89" s="55"/>
      <c r="AR89" s="55"/>
      <c r="AS89" s="55"/>
      <c r="AT89" s="55"/>
      <c r="AU89" s="55"/>
      <c r="AV89" s="55"/>
    </row>
    <row r="90" spans="1:87">
      <c r="A90" s="26"/>
      <c r="B90" s="57" t="s">
        <v>67</v>
      </c>
      <c r="D90" s="55">
        <f t="shared" ref="D90:I90" si="93">D84/D30</f>
        <v>0.178013119468371</v>
      </c>
      <c r="E90" s="55">
        <f t="shared" si="93"/>
        <v>0.156868708021116</v>
      </c>
      <c r="F90" s="55">
        <f t="shared" si="93"/>
        <v>0.148884905368493</v>
      </c>
      <c r="G90" s="55">
        <f t="shared" si="93"/>
        <v>0.186945701749096</v>
      </c>
      <c r="H90" s="55">
        <f t="shared" si="93"/>
        <v>0.138991779508958</v>
      </c>
      <c r="I90" s="55">
        <f t="shared" si="93"/>
        <v>0.0896218405831684</v>
      </c>
      <c r="J90" s="29"/>
      <c r="K90" s="56">
        <f t="shared" ref="K90:AF90" si="94">K84/K30</f>
        <v>0.165654495335815</v>
      </c>
      <c r="L90" s="56">
        <f t="shared" si="94"/>
        <v>0.19758496034656</v>
      </c>
      <c r="M90" s="56">
        <f t="shared" si="94"/>
        <v>0.213123891018994</v>
      </c>
      <c r="N90" s="56">
        <f t="shared" si="94"/>
        <v>0.126852552844131</v>
      </c>
      <c r="O90" s="56">
        <f t="shared" si="94"/>
        <v>0.160999734455503</v>
      </c>
      <c r="P90" s="56">
        <f t="shared" si="94"/>
        <v>0.168034978691985</v>
      </c>
      <c r="Q90" s="56">
        <f t="shared" si="94"/>
        <v>0.166437670303679</v>
      </c>
      <c r="R90" s="56">
        <f t="shared" si="94"/>
        <v>0.124695157747035</v>
      </c>
      <c r="S90" s="56">
        <f t="shared" si="94"/>
        <v>0.127835265425877</v>
      </c>
      <c r="T90" s="56">
        <f t="shared" si="94"/>
        <v>0.208690226937594</v>
      </c>
      <c r="U90" s="56">
        <f t="shared" si="94"/>
        <v>0.399361158559226</v>
      </c>
      <c r="V90" s="56">
        <f t="shared" si="94"/>
        <v>0.132319700760703</v>
      </c>
      <c r="W90" s="56">
        <f t="shared" si="94"/>
        <v>0.132167549704118</v>
      </c>
      <c r="X90" s="56">
        <f t="shared" si="94"/>
        <v>0.173427211166606</v>
      </c>
      <c r="Y90" s="56">
        <f t="shared" si="94"/>
        <v>0.175516874268491</v>
      </c>
      <c r="Z90" s="56">
        <f t="shared" si="94"/>
        <v>0.147730219120078</v>
      </c>
      <c r="AA90" s="56">
        <f t="shared" si="94"/>
        <v>0.111803915448313</v>
      </c>
      <c r="AB90" s="56">
        <f t="shared" si="94"/>
        <v>0.121720114285118</v>
      </c>
      <c r="AC90" s="56">
        <f t="shared" si="94"/>
        <v>0.101177326522966</v>
      </c>
      <c r="AD90" s="56">
        <f t="shared" si="94"/>
        <v>0.073262392383294</v>
      </c>
      <c r="AE90" s="55">
        <f t="shared" si="94"/>
        <v>0.0729015663178787</v>
      </c>
      <c r="AF90" s="56">
        <f t="shared" si="94"/>
        <v>0.134320432255426</v>
      </c>
      <c r="AG90" s="56"/>
      <c r="AH90" s="55"/>
      <c r="AI90" s="55"/>
      <c r="AJ90" s="55"/>
      <c r="AK90" s="55"/>
      <c r="AL90" s="55"/>
      <c r="AM90" s="55"/>
      <c r="AN90" s="55"/>
      <c r="AO90" s="55"/>
      <c r="AP90" s="55"/>
      <c r="AQ90" s="55"/>
      <c r="AR90" s="55"/>
      <c r="AS90" s="55"/>
      <c r="AT90" s="55"/>
      <c r="AU90" s="55"/>
      <c r="AV90" s="55"/>
    </row>
    <row r="91" spans="1:87">
      <c r="A91" s="26"/>
      <c r="B91" s="57" t="s">
        <v>68</v>
      </c>
      <c r="D91" s="55">
        <f t="shared" ref="D91:I91" si="95">D85/D30</f>
        <v>0.0395156722050725</v>
      </c>
      <c r="E91" s="55">
        <f t="shared" si="95"/>
        <v>0.0386391557668823</v>
      </c>
      <c r="F91" s="55">
        <f t="shared" si="95"/>
        <v>0.0395680149805866</v>
      </c>
      <c r="G91" s="55">
        <f t="shared" si="95"/>
        <v>0.0569379857272221</v>
      </c>
      <c r="H91" s="55">
        <f t="shared" si="95"/>
        <v>0.0556959788188725</v>
      </c>
      <c r="I91" s="55">
        <f t="shared" si="95"/>
        <v>0.0365007512966358</v>
      </c>
      <c r="J91" s="29"/>
      <c r="K91" s="56">
        <f t="shared" ref="K91:AF91" si="96">K85/K30</f>
        <v>0.035756048121989</v>
      </c>
      <c r="L91" s="56">
        <f t="shared" si="96"/>
        <v>0.0454696330608019</v>
      </c>
      <c r="M91" s="56">
        <f t="shared" si="96"/>
        <v>0.0732422619125333</v>
      </c>
      <c r="N91" s="56">
        <f t="shared" si="96"/>
        <v>0.0256232865412992</v>
      </c>
      <c r="O91" s="56">
        <f t="shared" si="96"/>
        <v>0.0348145896548965</v>
      </c>
      <c r="P91" s="56">
        <f t="shared" si="96"/>
        <v>0.0436981094219466</v>
      </c>
      <c r="Q91" s="56">
        <f t="shared" si="96"/>
        <v>0.0471480300163746</v>
      </c>
      <c r="R91" s="56">
        <f t="shared" si="96"/>
        <v>0.0295927828959196</v>
      </c>
      <c r="S91" s="56">
        <f t="shared" si="96"/>
        <v>0.034299016105</v>
      </c>
      <c r="T91" s="56">
        <f t="shared" si="96"/>
        <v>0.0573191860296077</v>
      </c>
      <c r="U91" s="56">
        <f t="shared" si="96"/>
        <v>0.0744410270047537</v>
      </c>
      <c r="V91" s="56">
        <f t="shared" si="96"/>
        <v>0.0421343867301276</v>
      </c>
      <c r="W91" s="56">
        <f t="shared" si="96"/>
        <v>0.0498160061069831</v>
      </c>
      <c r="X91" s="56">
        <f t="shared" si="96"/>
        <v>0.0838952834604035</v>
      </c>
      <c r="Y91" s="56">
        <f t="shared" si="96"/>
        <v>0.0658889548638294</v>
      </c>
      <c r="Z91" s="56">
        <f t="shared" si="96"/>
        <v>0.0432150424706357</v>
      </c>
      <c r="AA91" s="56">
        <f t="shared" si="96"/>
        <v>0.0537092271396103</v>
      </c>
      <c r="AB91" s="56">
        <f t="shared" si="96"/>
        <v>0.0727197062729265</v>
      </c>
      <c r="AC91" s="56">
        <f t="shared" si="96"/>
        <v>0.0456593346896906</v>
      </c>
      <c r="AD91" s="56">
        <f t="shared" si="96"/>
        <v>0.0275104097422397</v>
      </c>
      <c r="AE91" s="55">
        <f t="shared" si="96"/>
        <v>0.0326518612678356</v>
      </c>
      <c r="AF91" s="56">
        <f t="shared" si="96"/>
        <v>0.0467888236189738</v>
      </c>
      <c r="AG91" s="56"/>
      <c r="AH91" s="55"/>
      <c r="AI91" s="55"/>
      <c r="AJ91" s="55"/>
      <c r="AK91" s="55"/>
      <c r="AL91" s="55"/>
      <c r="AM91" s="55"/>
      <c r="AN91" s="55"/>
      <c r="AO91" s="55"/>
      <c r="AP91" s="55"/>
      <c r="AQ91" s="55"/>
      <c r="AR91" s="55"/>
      <c r="AS91" s="55"/>
      <c r="AT91" s="55"/>
      <c r="AU91" s="55"/>
      <c r="AV91" s="55"/>
    </row>
    <row r="92" spans="1:87">
      <c r="A92" s="26"/>
      <c r="B92" s="57" t="s">
        <v>69</v>
      </c>
      <c r="D92" s="55">
        <f t="shared" ref="D92:I92" si="97">D86/D30</f>
        <v>0.0395892885165777</v>
      </c>
      <c r="E92" s="55">
        <f t="shared" si="97"/>
        <v>0.0211155659437908</v>
      </c>
      <c r="F92" s="55">
        <f t="shared" si="97"/>
        <v>0.0397219761650534</v>
      </c>
      <c r="G92" s="55">
        <f t="shared" si="97"/>
        <v>0.0922100921887942</v>
      </c>
      <c r="H92" s="55">
        <f t="shared" si="97"/>
        <v>0.0500097510970133</v>
      </c>
      <c r="I92" s="55">
        <f t="shared" si="97"/>
        <v>0.0382770894073671</v>
      </c>
      <c r="J92" s="29"/>
      <c r="K92" s="56">
        <f t="shared" ref="K92:AF92" si="98">K86/K30</f>
        <v>0.0350881801671736</v>
      </c>
      <c r="L92" s="56">
        <f t="shared" si="98"/>
        <v>0.046717507276622</v>
      </c>
      <c r="M92" s="56">
        <f t="shared" si="98"/>
        <v>0.0184304890280754</v>
      </c>
      <c r="N92" s="56">
        <f t="shared" si="98"/>
        <v>0.0229001371642738</v>
      </c>
      <c r="O92" s="56">
        <f t="shared" si="98"/>
        <v>0.015176924844374</v>
      </c>
      <c r="P92" s="56">
        <f t="shared" si="98"/>
        <v>0.0302800053863669</v>
      </c>
      <c r="Q92" s="56">
        <f t="shared" si="98"/>
        <v>0.0220659587969735</v>
      </c>
      <c r="R92" s="56">
        <f t="shared" si="98"/>
        <v>0.0415893574412427</v>
      </c>
      <c r="S92" s="56">
        <f t="shared" si="98"/>
        <v>0.0418352900684735</v>
      </c>
      <c r="T92" s="56">
        <f t="shared" si="98"/>
        <v>0.0606515989121609</v>
      </c>
      <c r="U92" s="56">
        <f t="shared" si="98"/>
        <v>0.0405202895146309</v>
      </c>
      <c r="V92" s="56">
        <f t="shared" si="98"/>
        <v>0.136805198595853</v>
      </c>
      <c r="W92" s="56">
        <f t="shared" si="98"/>
        <v>0.057885419222687</v>
      </c>
      <c r="X92" s="56">
        <f t="shared" si="98"/>
        <v>0.120614347345248</v>
      </c>
      <c r="Y92" s="56">
        <f t="shared" si="98"/>
        <v>0.0780269569207056</v>
      </c>
      <c r="Z92" s="56">
        <f t="shared" si="98"/>
        <v>0.0378087713357273</v>
      </c>
      <c r="AA92" s="56">
        <f t="shared" si="98"/>
        <v>0.0435278614579979</v>
      </c>
      <c r="AB92" s="56">
        <f t="shared" si="98"/>
        <v>0.0539732887953706</v>
      </c>
      <c r="AC92" s="56">
        <f t="shared" si="98"/>
        <v>0.044298972206886</v>
      </c>
      <c r="AD92" s="56">
        <f t="shared" si="98"/>
        <v>0.0241506507567367</v>
      </c>
      <c r="AE92" s="55">
        <f t="shared" si="98"/>
        <v>0.0393602756367033</v>
      </c>
      <c r="AF92" s="56">
        <f t="shared" si="98"/>
        <v>0.0572112316303955</v>
      </c>
      <c r="AG92" s="56"/>
      <c r="AH92" s="55"/>
      <c r="AI92" s="55"/>
      <c r="AJ92" s="55"/>
      <c r="AK92" s="55"/>
      <c r="AL92" s="55"/>
      <c r="AM92" s="55"/>
      <c r="AN92" s="55"/>
      <c r="AO92" s="55"/>
      <c r="AP92" s="55"/>
      <c r="AQ92" s="55"/>
      <c r="AR92" s="55"/>
      <c r="AS92" s="55"/>
      <c r="AT92" s="55"/>
      <c r="AU92" s="55"/>
      <c r="AV92" s="55"/>
    </row>
    <row r="93" spans="1:87">
      <c r="A93" s="26"/>
      <c r="B93" s="57" t="s">
        <v>70</v>
      </c>
      <c r="D93" s="55">
        <f t="shared" ref="D93:I93" si="99">D87/D30</f>
        <v>0.257118080190022</v>
      </c>
      <c r="E93" s="55">
        <f t="shared" si="99"/>
        <v>0.216623429731789</v>
      </c>
      <c r="F93" s="55">
        <f t="shared" si="99"/>
        <v>0.228174896514133</v>
      </c>
      <c r="G93" s="55">
        <f t="shared" si="99"/>
        <v>0.336093779665112</v>
      </c>
      <c r="H93" s="55">
        <f t="shared" si="99"/>
        <v>0.244697509424844</v>
      </c>
      <c r="I93" s="55">
        <f t="shared" si="99"/>
        <v>0.164399681287171</v>
      </c>
      <c r="J93" s="29"/>
      <c r="K93" s="56">
        <f t="shared" ref="K93:AF93" si="100">K87/K30</f>
        <v>0.236498723624978</v>
      </c>
      <c r="L93" s="56">
        <f t="shared" si="100"/>
        <v>0.289772100683984</v>
      </c>
      <c r="M93" s="56">
        <f t="shared" si="100"/>
        <v>0.304796641959603</v>
      </c>
      <c r="N93" s="56">
        <f t="shared" si="100"/>
        <v>0.175375976549704</v>
      </c>
      <c r="O93" s="56">
        <f t="shared" si="100"/>
        <v>0.210991248954774</v>
      </c>
      <c r="P93" s="56">
        <f t="shared" si="100"/>
        <v>0.242013093500299</v>
      </c>
      <c r="Q93" s="56">
        <f t="shared" si="100"/>
        <v>0.235651659117027</v>
      </c>
      <c r="R93" s="56">
        <f t="shared" si="100"/>
        <v>0.195877298084197</v>
      </c>
      <c r="S93" s="56">
        <f t="shared" si="100"/>
        <v>0.203969571599351</v>
      </c>
      <c r="T93" s="56">
        <f t="shared" si="100"/>
        <v>0.326661011879363</v>
      </c>
      <c r="U93" s="56">
        <f t="shared" si="100"/>
        <v>0.51432247507861</v>
      </c>
      <c r="V93" s="56">
        <f t="shared" si="100"/>
        <v>0.311259286086684</v>
      </c>
      <c r="W93" s="56">
        <f t="shared" si="100"/>
        <v>0.239868975033788</v>
      </c>
      <c r="X93" s="56">
        <f t="shared" si="100"/>
        <v>0.377936841972258</v>
      </c>
      <c r="Y93" s="56">
        <f t="shared" si="100"/>
        <v>0.319432786053026</v>
      </c>
      <c r="Z93" s="56">
        <f t="shared" si="100"/>
        <v>0.228754032926441</v>
      </c>
      <c r="AA93" s="56">
        <f t="shared" si="100"/>
        <v>0.209041004045921</v>
      </c>
      <c r="AB93" s="56">
        <f t="shared" si="100"/>
        <v>0.248413109353415</v>
      </c>
      <c r="AC93" s="56">
        <f t="shared" si="100"/>
        <v>0.191135633419543</v>
      </c>
      <c r="AD93" s="56">
        <f t="shared" si="100"/>
        <v>0.12492345288227</v>
      </c>
      <c r="AE93" s="55">
        <f t="shared" si="100"/>
        <v>0.144913703222418</v>
      </c>
      <c r="AF93" s="56">
        <f t="shared" si="100"/>
        <v>0.238320487504795</v>
      </c>
      <c r="AG93" s="56"/>
      <c r="AH93" s="55"/>
      <c r="AI93" s="55"/>
      <c r="AJ93" s="55"/>
      <c r="AK93" s="55"/>
      <c r="AL93" s="55"/>
      <c r="AM93" s="55"/>
      <c r="AN93" s="55"/>
      <c r="AO93" s="55"/>
      <c r="AP93" s="55"/>
      <c r="AQ93" s="55"/>
      <c r="AR93" s="55"/>
      <c r="AS93" s="55"/>
      <c r="AT93" s="55"/>
      <c r="AU93" s="55"/>
      <c r="AV93" s="55"/>
    </row>
    <row r="94" s="26" customFormat="1" spans="1:87">
      <c r="A94" s="30"/>
      <c r="B94" s="30"/>
      <c r="C94" s="26"/>
      <c r="D94" s="66"/>
      <c r="E94" s="30"/>
      <c r="F94" s="30"/>
      <c r="G94" s="30"/>
      <c r="H94" s="30"/>
      <c r="I94" s="30"/>
      <c r="J94" s="26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  <c r="AF94" s="30"/>
      <c r="AG94" s="30"/>
      <c r="AH94" s="30"/>
      <c r="AI94" s="30"/>
      <c r="AJ94" s="30"/>
      <c r="AK94" s="30"/>
      <c r="AL94" s="30"/>
      <c r="AM94" s="30"/>
      <c r="AN94" s="30"/>
      <c r="AO94" s="30"/>
      <c r="AP94" s="30"/>
      <c r="AQ94" s="30"/>
      <c r="AR94" s="30"/>
      <c r="AS94" s="30"/>
      <c r="AT94" s="30"/>
      <c r="AU94" s="30"/>
      <c r="AV94" s="30"/>
      <c r="AW94" s="26"/>
      <c r="AX94" s="26"/>
      <c r="AY94" s="26"/>
      <c r="AZ94" s="26"/>
      <c r="BA94" s="26"/>
      <c r="BB94" s="26"/>
      <c r="BC94" s="26"/>
      <c r="BD94" s="26"/>
      <c r="BE94" s="26"/>
      <c r="BF94" s="26"/>
      <c r="BG94" s="26"/>
      <c r="BH94" s="26"/>
      <c r="BI94" s="26"/>
      <c r="BJ94" s="26"/>
      <c r="BK94" s="26"/>
      <c r="BL94" s="26"/>
      <c r="BM94" s="26"/>
      <c r="BN94" s="26"/>
      <c r="BO94" s="26"/>
      <c r="BP94" s="26"/>
      <c r="BQ94" s="26"/>
      <c r="BR94" s="26"/>
      <c r="BS94" s="26"/>
      <c r="BT94" s="26"/>
      <c r="BU94" s="26"/>
      <c r="BV94" s="26"/>
      <c r="BW94" s="26"/>
      <c r="BX94" s="26"/>
      <c r="BY94" s="26"/>
      <c r="BZ94" s="26"/>
      <c r="CA94" s="26"/>
      <c r="CB94" s="26"/>
      <c r="CC94" s="26"/>
      <c r="CD94" s="26"/>
      <c r="CE94" s="26"/>
      <c r="CF94" s="26"/>
      <c r="CG94" s="26"/>
      <c r="CH94" s="26"/>
      <c r="CI94" s="31"/>
    </row>
    <row r="95" spans="1:87">
      <c r="A95" s="26"/>
      <c r="B95" s="41" t="s">
        <v>72</v>
      </c>
    </row>
    <row r="96" spans="1:87">
      <c r="A96" s="26"/>
      <c r="B96" s="45" t="s">
        <v>67</v>
      </c>
      <c r="D96" s="43">
        <f t="shared" ref="D96:D99" si="101">L96+K96</f>
        <v>416354382</v>
      </c>
      <c r="E96" s="46">
        <f t="shared" ref="E96:E99" si="102">O96+P96+N96+M96</f>
        <v>670372822</v>
      </c>
      <c r="F96" s="46">
        <f t="shared" ref="F96:F99" si="103">SUM(Q96:T96)</f>
        <v>482467270</v>
      </c>
      <c r="G96" s="46">
        <f t="shared" ref="G96:G99" si="104">SUM(V96,W96,X96,U96)</f>
        <v>485743006</v>
      </c>
      <c r="H96" s="46">
        <f t="shared" ref="H96:H99" si="105">SUM(Y96:AB96)</f>
        <v>424975298</v>
      </c>
      <c r="I96" s="63">
        <f t="shared" ref="I96:I99" si="106">SUM(AC96:AF96)</f>
        <v>318714830</v>
      </c>
      <c r="K96" s="64">
        <v>237573796</v>
      </c>
      <c r="L96" s="64">
        <v>178780586</v>
      </c>
      <c r="M96" s="64">
        <v>143228363</v>
      </c>
      <c r="N96" s="64">
        <v>213696683</v>
      </c>
      <c r="O96" s="64">
        <v>200511938</v>
      </c>
      <c r="P96" s="64">
        <v>112935838</v>
      </c>
      <c r="Q96" s="64">
        <v>134978756</v>
      </c>
      <c r="R96" s="64">
        <v>125266967</v>
      </c>
      <c r="S96" s="64">
        <v>118898486</v>
      </c>
      <c r="T96" s="64">
        <v>103323061</v>
      </c>
      <c r="U96" s="64">
        <v>189385301</v>
      </c>
      <c r="V96" s="64">
        <v>120289082</v>
      </c>
      <c r="W96" s="64">
        <v>106836621</v>
      </c>
      <c r="X96" s="64">
        <v>69232002</v>
      </c>
      <c r="Y96" s="64">
        <v>104779434</v>
      </c>
      <c r="Z96" s="64">
        <v>165956032</v>
      </c>
      <c r="AA96" s="64">
        <v>88110052</v>
      </c>
      <c r="AB96" s="64">
        <v>66129780</v>
      </c>
      <c r="AC96" s="64">
        <v>95793698</v>
      </c>
      <c r="AD96" s="64">
        <v>86538576</v>
      </c>
      <c r="AE96" s="63">
        <v>65895934</v>
      </c>
      <c r="AF96" s="64">
        <v>70486622</v>
      </c>
      <c r="AG96" s="64"/>
      <c r="AH96" s="63"/>
      <c r="AI96" s="63"/>
      <c r="AJ96" s="63"/>
      <c r="AK96" s="63"/>
      <c r="AL96" s="63"/>
      <c r="AM96" s="63"/>
      <c r="AN96" s="63"/>
      <c r="AO96" s="63"/>
      <c r="AP96" s="63"/>
      <c r="AQ96" s="63"/>
      <c r="AR96" s="63"/>
      <c r="AS96" s="63"/>
      <c r="AT96" s="63"/>
      <c r="AU96" s="63"/>
      <c r="AV96" s="63"/>
    </row>
    <row r="97" spans="1:87">
      <c r="A97" s="26"/>
      <c r="B97" s="45" t="s">
        <v>68</v>
      </c>
      <c r="D97" s="43">
        <f t="shared" si="101"/>
        <v>90120111</v>
      </c>
      <c r="E97" s="46">
        <f t="shared" si="102"/>
        <v>156561787</v>
      </c>
      <c r="F97" s="46">
        <f t="shared" si="103"/>
        <v>122786032</v>
      </c>
      <c r="G97" s="46">
        <f t="shared" si="104"/>
        <v>129331793</v>
      </c>
      <c r="H97" s="46">
        <f t="shared" si="105"/>
        <v>154116388</v>
      </c>
      <c r="I97" s="63">
        <f t="shared" si="106"/>
        <v>118156375</v>
      </c>
      <c r="K97" s="64">
        <v>50666074</v>
      </c>
      <c r="L97" s="64">
        <v>39454037</v>
      </c>
      <c r="M97" s="64">
        <v>47270925</v>
      </c>
      <c r="N97" s="64">
        <v>41184496</v>
      </c>
      <c r="O97" s="64">
        <v>40931290</v>
      </c>
      <c r="P97" s="64">
        <v>27175076</v>
      </c>
      <c r="Q97" s="64">
        <v>36567944</v>
      </c>
      <c r="R97" s="64">
        <v>28302649</v>
      </c>
      <c r="S97" s="64">
        <v>30425742</v>
      </c>
      <c r="T97" s="64">
        <v>27489697</v>
      </c>
      <c r="U97" s="64">
        <v>32636414</v>
      </c>
      <c r="V97" s="64">
        <v>35508541</v>
      </c>
      <c r="W97" s="64">
        <v>32553329</v>
      </c>
      <c r="X97" s="64">
        <v>28633509</v>
      </c>
      <c r="Y97" s="64">
        <v>37159619</v>
      </c>
      <c r="Z97" s="64">
        <v>42564011</v>
      </c>
      <c r="AA97" s="64">
        <v>37462068</v>
      </c>
      <c r="AB97" s="64">
        <v>36930690</v>
      </c>
      <c r="AC97" s="64">
        <v>40436672</v>
      </c>
      <c r="AD97" s="64">
        <v>29548249</v>
      </c>
      <c r="AE97" s="63">
        <v>26563707</v>
      </c>
      <c r="AF97" s="64">
        <v>21607747</v>
      </c>
      <c r="AG97" s="64"/>
      <c r="AH97" s="63"/>
      <c r="AI97" s="63"/>
      <c r="AJ97" s="63"/>
      <c r="AK97" s="63"/>
      <c r="AL97" s="63"/>
      <c r="AM97" s="63"/>
      <c r="AN97" s="63"/>
      <c r="AO97" s="63"/>
      <c r="AP97" s="63"/>
      <c r="AQ97" s="63"/>
      <c r="AR97" s="63"/>
      <c r="AS97" s="63"/>
      <c r="AT97" s="63"/>
      <c r="AU97" s="63"/>
      <c r="AV97" s="63"/>
    </row>
    <row r="98" spans="1:87">
      <c r="A98" s="26"/>
      <c r="B98" s="45" t="s">
        <v>69</v>
      </c>
      <c r="D98" s="43">
        <f t="shared" si="101"/>
        <v>88081949</v>
      </c>
      <c r="E98" s="46">
        <f t="shared" si="102"/>
        <v>79376648</v>
      </c>
      <c r="F98" s="46">
        <f t="shared" si="103"/>
        <v>121571843</v>
      </c>
      <c r="G98" s="46">
        <f t="shared" si="104"/>
        <v>229743049</v>
      </c>
      <c r="H98" s="46">
        <f t="shared" si="105"/>
        <v>139261800</v>
      </c>
      <c r="I98" s="63">
        <f t="shared" si="106"/>
        <v>125782243</v>
      </c>
      <c r="K98" s="64">
        <v>48526358</v>
      </c>
      <c r="L98" s="64">
        <v>39555591</v>
      </c>
      <c r="M98" s="64">
        <v>10079647</v>
      </c>
      <c r="N98" s="64">
        <v>35731252</v>
      </c>
      <c r="O98" s="64">
        <v>15863127</v>
      </c>
      <c r="P98" s="64">
        <v>17702622</v>
      </c>
      <c r="Q98" s="64">
        <v>15794943</v>
      </c>
      <c r="R98" s="64">
        <v>40444904</v>
      </c>
      <c r="S98" s="64">
        <v>37274887</v>
      </c>
      <c r="T98" s="64">
        <v>28057109</v>
      </c>
      <c r="U98" s="64">
        <v>16773042</v>
      </c>
      <c r="V98" s="64">
        <v>123597466</v>
      </c>
      <c r="W98" s="64">
        <v>43450415</v>
      </c>
      <c r="X98" s="64">
        <v>45922126</v>
      </c>
      <c r="Y98" s="64">
        <v>43060977</v>
      </c>
      <c r="Z98" s="64">
        <v>38314864</v>
      </c>
      <c r="AA98" s="64">
        <v>30947814</v>
      </c>
      <c r="AB98" s="64">
        <v>26938145</v>
      </c>
      <c r="AC98" s="64">
        <v>39959233</v>
      </c>
      <c r="AD98" s="64">
        <v>26847205</v>
      </c>
      <c r="AE98" s="63">
        <v>32499558</v>
      </c>
      <c r="AF98" s="64">
        <v>26476247</v>
      </c>
      <c r="AG98" s="64"/>
      <c r="AH98" s="63"/>
      <c r="AI98" s="63"/>
      <c r="AJ98" s="63"/>
      <c r="AK98" s="63"/>
      <c r="AL98" s="63"/>
      <c r="AM98" s="63"/>
      <c r="AN98" s="63"/>
      <c r="AO98" s="63"/>
      <c r="AP98" s="63"/>
      <c r="AQ98" s="63"/>
      <c r="AR98" s="63"/>
      <c r="AS98" s="63"/>
      <c r="AT98" s="63"/>
      <c r="AU98" s="63"/>
      <c r="AV98" s="63"/>
    </row>
    <row r="99" spans="1:87">
      <c r="A99" s="26"/>
      <c r="B99" s="45" t="s">
        <v>70</v>
      </c>
      <c r="D99" s="43">
        <f t="shared" si="101"/>
        <v>594556442</v>
      </c>
      <c r="E99" s="46">
        <f t="shared" si="102"/>
        <v>906311257</v>
      </c>
      <c r="F99" s="46">
        <f t="shared" si="103"/>
        <v>726825145</v>
      </c>
      <c r="G99" s="46">
        <f t="shared" si="104"/>
        <v>844817848</v>
      </c>
      <c r="H99" s="46">
        <f t="shared" si="105"/>
        <v>718353486</v>
      </c>
      <c r="I99" s="63">
        <f t="shared" si="106"/>
        <v>562653448</v>
      </c>
      <c r="K99" s="64">
        <f t="shared" ref="K99:AF99" si="107">K98+K97+K96</f>
        <v>336766228</v>
      </c>
      <c r="L99" s="64">
        <f t="shared" si="107"/>
        <v>257790214</v>
      </c>
      <c r="M99" s="64">
        <f t="shared" si="107"/>
        <v>200578935</v>
      </c>
      <c r="N99" s="64">
        <f t="shared" si="107"/>
        <v>290612431</v>
      </c>
      <c r="O99" s="64">
        <f t="shared" si="107"/>
        <v>257306355</v>
      </c>
      <c r="P99" s="64">
        <f t="shared" si="107"/>
        <v>157813536</v>
      </c>
      <c r="Q99" s="64">
        <f t="shared" si="107"/>
        <v>187341643</v>
      </c>
      <c r="R99" s="64">
        <f t="shared" si="107"/>
        <v>194014520</v>
      </c>
      <c r="S99" s="64">
        <f t="shared" si="107"/>
        <v>186599115</v>
      </c>
      <c r="T99" s="64">
        <f t="shared" si="107"/>
        <v>158869867</v>
      </c>
      <c r="U99" s="64">
        <f t="shared" si="107"/>
        <v>238794757</v>
      </c>
      <c r="V99" s="64">
        <f t="shared" si="107"/>
        <v>279395089</v>
      </c>
      <c r="W99" s="64">
        <f t="shared" si="107"/>
        <v>182840365</v>
      </c>
      <c r="X99" s="64">
        <f t="shared" si="107"/>
        <v>143787637</v>
      </c>
      <c r="Y99" s="64">
        <f t="shared" si="107"/>
        <v>185000030</v>
      </c>
      <c r="Z99" s="64">
        <f t="shared" si="107"/>
        <v>246834907</v>
      </c>
      <c r="AA99" s="64">
        <f t="shared" si="107"/>
        <v>156519934</v>
      </c>
      <c r="AB99" s="64">
        <f t="shared" si="107"/>
        <v>129998615</v>
      </c>
      <c r="AC99" s="64">
        <f t="shared" si="107"/>
        <v>176189603</v>
      </c>
      <c r="AD99" s="64">
        <f t="shared" si="107"/>
        <v>142934030</v>
      </c>
      <c r="AE99" s="63">
        <f t="shared" si="107"/>
        <v>124959199</v>
      </c>
      <c r="AF99" s="64">
        <f t="shared" si="107"/>
        <v>118570616</v>
      </c>
      <c r="AG99" s="64"/>
      <c r="AH99" s="63"/>
      <c r="AI99" s="63"/>
      <c r="AJ99" s="63"/>
      <c r="AK99" s="63"/>
      <c r="AL99" s="63"/>
      <c r="AM99" s="63"/>
      <c r="AN99" s="63"/>
      <c r="AO99" s="63"/>
      <c r="AP99" s="63"/>
      <c r="AQ99" s="63"/>
      <c r="AR99" s="63"/>
      <c r="AS99" s="63"/>
      <c r="AT99" s="63"/>
      <c r="AU99" s="63"/>
      <c r="AV99" s="63"/>
    </row>
    <row r="100" s="28" customFormat="1" spans="1:87">
      <c r="A100" s="65"/>
      <c r="B100" s="49"/>
      <c r="D100" s="66"/>
      <c r="E100" s="66"/>
      <c r="F100" s="66"/>
      <c r="G100" s="66"/>
      <c r="H100" s="67"/>
      <c r="I100" s="67"/>
      <c r="J100" s="68"/>
      <c r="K100" s="66"/>
      <c r="L100" s="66"/>
      <c r="M100" s="66"/>
      <c r="N100" s="66"/>
      <c r="O100" s="66"/>
      <c r="P100" s="66"/>
      <c r="Q100" s="48"/>
      <c r="R100" s="66"/>
      <c r="S100" s="66"/>
      <c r="T100" s="66"/>
      <c r="U100" s="66"/>
      <c r="V100" s="69"/>
      <c r="W100" s="69"/>
      <c r="X100" s="69"/>
      <c r="Y100" s="69"/>
      <c r="Z100" s="69"/>
      <c r="AA100" s="69"/>
      <c r="AB100" s="69"/>
      <c r="AC100" s="69"/>
      <c r="AD100" s="69"/>
      <c r="AE100" s="67"/>
      <c r="AF100" s="69"/>
      <c r="AG100" s="69"/>
      <c r="AH100" s="67"/>
      <c r="AI100" s="67"/>
      <c r="AJ100" s="67"/>
      <c r="AK100" s="67"/>
      <c r="AL100" s="67"/>
      <c r="AM100" s="67"/>
      <c r="AN100" s="67"/>
      <c r="AO100" s="67"/>
      <c r="AP100" s="67"/>
      <c r="AQ100" s="67"/>
      <c r="AR100" s="67"/>
      <c r="AS100" s="67"/>
      <c r="AT100" s="67"/>
      <c r="AU100" s="67"/>
      <c r="AV100" s="67"/>
      <c r="CI100" s="70"/>
    </row>
    <row r="101" spans="1:87">
      <c r="A101" s="26"/>
      <c r="B101" s="54" t="s">
        <v>73</v>
      </c>
      <c r="D101" s="55"/>
      <c r="E101" s="55"/>
      <c r="F101" s="55"/>
      <c r="G101" s="55"/>
      <c r="H101" s="55"/>
      <c r="I101" s="55"/>
      <c r="J101" s="29"/>
      <c r="K101" s="56"/>
      <c r="L101" s="56"/>
      <c r="M101" s="56"/>
      <c r="N101" s="56"/>
      <c r="O101" s="56"/>
      <c r="P101" s="56"/>
      <c r="Q101" s="56"/>
      <c r="R101" s="56"/>
      <c r="S101" s="56"/>
      <c r="T101" s="56"/>
      <c r="U101" s="56"/>
      <c r="V101" s="56"/>
      <c r="W101" s="56"/>
      <c r="X101" s="56"/>
      <c r="Y101" s="56"/>
      <c r="Z101" s="56"/>
      <c r="AA101" s="56"/>
      <c r="AB101" s="56"/>
      <c r="AC101" s="56"/>
      <c r="AD101" s="56"/>
      <c r="AE101" s="55"/>
      <c r="AF101" s="56"/>
      <c r="AG101" s="56"/>
      <c r="AH101" s="55"/>
      <c r="AI101" s="55"/>
      <c r="AJ101" s="55"/>
      <c r="AK101" s="55"/>
      <c r="AL101" s="55"/>
      <c r="AM101" s="55"/>
      <c r="AN101" s="55"/>
      <c r="AO101" s="55"/>
      <c r="AP101" s="55"/>
      <c r="AQ101" s="55"/>
      <c r="AR101" s="55"/>
      <c r="AS101" s="55"/>
      <c r="AT101" s="55"/>
      <c r="AU101" s="55"/>
      <c r="AV101" s="55"/>
    </row>
    <row r="102" spans="1:87">
      <c r="A102" s="26"/>
      <c r="B102" s="57" t="s">
        <v>67</v>
      </c>
      <c r="D102" s="55">
        <f t="shared" ref="D102:I102" si="108">D96/D30</f>
        <v>0.17717958669467</v>
      </c>
      <c r="E102" s="55">
        <f t="shared" si="108"/>
        <v>0.155616005725163</v>
      </c>
      <c r="F102" s="55">
        <f t="shared" si="108"/>
        <v>0.146722563761729</v>
      </c>
      <c r="G102" s="55">
        <f t="shared" si="108"/>
        <v>0.183177752587123</v>
      </c>
      <c r="H102" s="55">
        <f t="shared" si="108"/>
        <v>0.134120954227881</v>
      </c>
      <c r="I102" s="55">
        <f t="shared" si="108"/>
        <v>0.0860336376588777</v>
      </c>
      <c r="J102" s="29"/>
      <c r="K102" s="56">
        <f t="shared" ref="K102:AF102" si="109">K96/K30</f>
        <v>0.164938730860866</v>
      </c>
      <c r="L102" s="56">
        <f t="shared" si="109"/>
        <v>0.196564922798626</v>
      </c>
      <c r="M102" s="56">
        <f t="shared" si="109"/>
        <v>0.211798734165511</v>
      </c>
      <c r="N102" s="56">
        <f t="shared" si="109"/>
        <v>0.126154907737012</v>
      </c>
      <c r="O102" s="56">
        <f t="shared" si="109"/>
        <v>0.159680552979074</v>
      </c>
      <c r="P102" s="56">
        <f t="shared" si="109"/>
        <v>0.165597874375738</v>
      </c>
      <c r="Q102" s="56">
        <f t="shared" si="109"/>
        <v>0.164773077005913</v>
      </c>
      <c r="R102" s="56">
        <f t="shared" si="109"/>
        <v>0.122343355244631</v>
      </c>
      <c r="S102" s="56">
        <f t="shared" si="109"/>
        <v>0.126422479944386</v>
      </c>
      <c r="T102" s="56">
        <f t="shared" si="109"/>
        <v>0.204707713950446</v>
      </c>
      <c r="U102" s="56">
        <f t="shared" si="109"/>
        <v>0.395634280576622</v>
      </c>
      <c r="V102" s="56">
        <f t="shared" si="109"/>
        <v>0.12975851732983</v>
      </c>
      <c r="W102" s="56">
        <f t="shared" si="109"/>
        <v>0.12890344686991</v>
      </c>
      <c r="X102" s="56">
        <f t="shared" si="109"/>
        <v>0.165930070783103</v>
      </c>
      <c r="Y102" s="56">
        <f t="shared" si="109"/>
        <v>0.17113239230904</v>
      </c>
      <c r="Z102" s="56">
        <f t="shared" si="109"/>
        <v>0.14390561569315</v>
      </c>
      <c r="AA102" s="56">
        <f t="shared" si="109"/>
        <v>0.106461976570489</v>
      </c>
      <c r="AB102" s="56">
        <f t="shared" si="109"/>
        <v>0.114912805114105</v>
      </c>
      <c r="AC102" s="56">
        <f t="shared" si="109"/>
        <v>0.0971480148683115</v>
      </c>
      <c r="AD102" s="56">
        <f t="shared" si="109"/>
        <v>0.0705632875445323</v>
      </c>
      <c r="AE102" s="55">
        <f t="shared" si="109"/>
        <v>0.0697499677717271</v>
      </c>
      <c r="AF102" s="56">
        <f t="shared" si="109"/>
        <v>0.128781131222249</v>
      </c>
      <c r="AG102" s="56"/>
      <c r="AH102" s="55"/>
      <c r="AI102" s="55"/>
      <c r="AJ102" s="55"/>
      <c r="AK102" s="55"/>
      <c r="AL102" s="55"/>
      <c r="AM102" s="55"/>
      <c r="AN102" s="55"/>
      <c r="AO102" s="55"/>
      <c r="AP102" s="55"/>
      <c r="AQ102" s="55"/>
      <c r="AR102" s="55"/>
      <c r="AS102" s="55"/>
      <c r="AT102" s="55"/>
      <c r="AU102" s="55"/>
      <c r="AV102" s="55"/>
    </row>
    <row r="103" spans="1:87">
      <c r="A103" s="26"/>
      <c r="B103" s="57" t="s">
        <v>68</v>
      </c>
      <c r="D103" s="55">
        <f t="shared" ref="D103:I103" si="110">D97/D30</f>
        <v>0.0383506087846526</v>
      </c>
      <c r="E103" s="55">
        <f t="shared" si="110"/>
        <v>0.0363432393775262</v>
      </c>
      <c r="F103" s="55">
        <f t="shared" si="110"/>
        <v>0.0373403182544791</v>
      </c>
      <c r="G103" s="55">
        <f t="shared" si="110"/>
        <v>0.0487721014758224</v>
      </c>
      <c r="H103" s="55">
        <f t="shared" si="110"/>
        <v>0.0486386788079018</v>
      </c>
      <c r="I103" s="55">
        <f t="shared" si="110"/>
        <v>0.0318950415763097</v>
      </c>
      <c r="J103" s="29"/>
      <c r="K103" s="56">
        <f t="shared" ref="K103:AF103" si="111">K97/K30</f>
        <v>0.0351755878971716</v>
      </c>
      <c r="L103" s="56">
        <f t="shared" si="111"/>
        <v>0.0433787577863692</v>
      </c>
      <c r="M103" s="56">
        <f t="shared" si="111"/>
        <v>0.0699018118208388</v>
      </c>
      <c r="N103" s="56">
        <f t="shared" si="111"/>
        <v>0.024313088159049</v>
      </c>
      <c r="O103" s="56">
        <f t="shared" si="111"/>
        <v>0.0325962188912005</v>
      </c>
      <c r="P103" s="56">
        <f t="shared" si="111"/>
        <v>0.0398468272011151</v>
      </c>
      <c r="Q103" s="56">
        <f t="shared" si="111"/>
        <v>0.0446397109531808</v>
      </c>
      <c r="R103" s="56">
        <f t="shared" si="111"/>
        <v>0.0276420921165202</v>
      </c>
      <c r="S103" s="56">
        <f t="shared" si="111"/>
        <v>0.0323511079677506</v>
      </c>
      <c r="T103" s="56">
        <f t="shared" si="111"/>
        <v>0.0544636693454178</v>
      </c>
      <c r="U103" s="56">
        <f t="shared" si="111"/>
        <v>0.0681789141253934</v>
      </c>
      <c r="V103" s="56">
        <f t="shared" si="111"/>
        <v>0.0383038556458972</v>
      </c>
      <c r="W103" s="56">
        <f t="shared" si="111"/>
        <v>0.0392771343375807</v>
      </c>
      <c r="X103" s="56">
        <f t="shared" si="111"/>
        <v>0.0686266471846158</v>
      </c>
      <c r="Y103" s="56">
        <f t="shared" si="111"/>
        <v>0.0606914377564061</v>
      </c>
      <c r="Z103" s="56">
        <f t="shared" si="111"/>
        <v>0.0369085723218848</v>
      </c>
      <c r="AA103" s="56">
        <f t="shared" si="111"/>
        <v>0.0452648218355161</v>
      </c>
      <c r="AB103" s="56">
        <f t="shared" si="111"/>
        <v>0.0641739498105003</v>
      </c>
      <c r="AC103" s="56">
        <f t="shared" si="111"/>
        <v>0.0410083595758151</v>
      </c>
      <c r="AD103" s="56">
        <f t="shared" si="111"/>
        <v>0.0240935509572568</v>
      </c>
      <c r="AE103" s="55">
        <f t="shared" si="111"/>
        <v>0.0281173297755762</v>
      </c>
      <c r="AF103" s="56">
        <f t="shared" si="111"/>
        <v>0.0394779891966472</v>
      </c>
      <c r="AG103" s="56"/>
      <c r="AH103" s="55"/>
      <c r="AI103" s="55"/>
      <c r="AJ103" s="55"/>
      <c r="AK103" s="55"/>
      <c r="AL103" s="55"/>
      <c r="AM103" s="55"/>
      <c r="AN103" s="55"/>
      <c r="AO103" s="55"/>
      <c r="AP103" s="55"/>
      <c r="AQ103" s="55"/>
      <c r="AR103" s="55"/>
      <c r="AS103" s="55"/>
      <c r="AT103" s="55"/>
      <c r="AU103" s="55"/>
      <c r="AV103" s="55"/>
    </row>
    <row r="104" spans="1:87">
      <c r="A104" s="26"/>
      <c r="B104" s="57" t="s">
        <v>69</v>
      </c>
      <c r="D104" s="55">
        <f t="shared" ref="D104:I104" si="112">D98/D30</f>
        <v>0.0374832690462257</v>
      </c>
      <c r="E104" s="55">
        <f t="shared" si="112"/>
        <v>0.0184259810425493</v>
      </c>
      <c r="F104" s="55">
        <f t="shared" si="112"/>
        <v>0.0369710726412559</v>
      </c>
      <c r="G104" s="55">
        <f t="shared" si="112"/>
        <v>0.0866380264224191</v>
      </c>
      <c r="H104" s="55">
        <f t="shared" si="112"/>
        <v>0.0439506145213464</v>
      </c>
      <c r="I104" s="55">
        <f t="shared" si="112"/>
        <v>0.0339535625567938</v>
      </c>
      <c r="J104" s="29"/>
      <c r="K104" s="56">
        <f t="shared" ref="K104:AF104" si="113">K98/K30</f>
        <v>0.0336900619368814</v>
      </c>
      <c r="L104" s="56">
        <f t="shared" si="113"/>
        <v>0.0434904139489119</v>
      </c>
      <c r="M104" s="56">
        <f t="shared" si="113"/>
        <v>0.0149052633900116</v>
      </c>
      <c r="N104" s="56">
        <f t="shared" si="113"/>
        <v>0.0210937892722833</v>
      </c>
      <c r="O104" s="56">
        <f t="shared" si="113"/>
        <v>0.0126328283323324</v>
      </c>
      <c r="P104" s="56">
        <f t="shared" si="113"/>
        <v>0.0259573632780515</v>
      </c>
      <c r="Q104" s="56">
        <f t="shared" si="113"/>
        <v>0.0192814146193717</v>
      </c>
      <c r="R104" s="56">
        <f t="shared" si="113"/>
        <v>0.039500958444272</v>
      </c>
      <c r="S104" s="56">
        <f t="shared" si="113"/>
        <v>0.0396336724942551</v>
      </c>
      <c r="T104" s="56">
        <f t="shared" si="113"/>
        <v>0.0555878483260236</v>
      </c>
      <c r="U104" s="56">
        <f t="shared" si="113"/>
        <v>0.0350396275197274</v>
      </c>
      <c r="V104" s="56">
        <f t="shared" si="113"/>
        <v>0.133327344986174</v>
      </c>
      <c r="W104" s="56">
        <f t="shared" si="113"/>
        <v>0.0524249850753707</v>
      </c>
      <c r="X104" s="56">
        <f t="shared" si="113"/>
        <v>0.110062707961133</v>
      </c>
      <c r="Y104" s="56">
        <f t="shared" si="113"/>
        <v>0.0703299085312348</v>
      </c>
      <c r="Z104" s="56">
        <f t="shared" si="113"/>
        <v>0.0332240053444959</v>
      </c>
      <c r="AA104" s="56">
        <f t="shared" si="113"/>
        <v>0.0373937521791027</v>
      </c>
      <c r="AB104" s="56">
        <f t="shared" si="113"/>
        <v>0.046810042412367</v>
      </c>
      <c r="AC104" s="56">
        <f t="shared" si="113"/>
        <v>0.0405241706151727</v>
      </c>
      <c r="AD104" s="56">
        <f t="shared" si="113"/>
        <v>0.0218911280234378</v>
      </c>
      <c r="AE104" s="55">
        <f t="shared" si="113"/>
        <v>0.0344003489364818</v>
      </c>
      <c r="AF104" s="56">
        <f t="shared" si="113"/>
        <v>0.0483728818665714</v>
      </c>
      <c r="AG104" s="56"/>
      <c r="AH104" s="55"/>
      <c r="AI104" s="55"/>
      <c r="AJ104" s="55"/>
      <c r="AK104" s="55"/>
      <c r="AL104" s="55"/>
      <c r="AM104" s="55"/>
      <c r="AN104" s="55"/>
      <c r="AO104" s="55"/>
      <c r="AP104" s="55"/>
      <c r="AQ104" s="55"/>
      <c r="AR104" s="55"/>
      <c r="AS104" s="55"/>
      <c r="AT104" s="55"/>
      <c r="AU104" s="55"/>
      <c r="AV104" s="55"/>
    </row>
    <row r="105" spans="1:87">
      <c r="A105" s="26"/>
      <c r="B105" s="57" t="s">
        <v>70</v>
      </c>
      <c r="D105" s="55">
        <f t="shared" ref="D105:I105" si="114">D99/D30</f>
        <v>0.253013464525549</v>
      </c>
      <c r="E105" s="55">
        <f t="shared" si="114"/>
        <v>0.210385226145238</v>
      </c>
      <c r="F105" s="55">
        <f t="shared" si="114"/>
        <v>0.221033954657464</v>
      </c>
      <c r="G105" s="55">
        <f t="shared" si="114"/>
        <v>0.318587880485365</v>
      </c>
      <c r="H105" s="55">
        <f t="shared" si="114"/>
        <v>0.226710247557129</v>
      </c>
      <c r="I105" s="55">
        <f t="shared" si="114"/>
        <v>0.151882241791981</v>
      </c>
      <c r="J105" s="29"/>
      <c r="K105" s="56">
        <f t="shared" ref="K105:AF105" si="115">K99/K30</f>
        <v>0.233804380694919</v>
      </c>
      <c r="L105" s="56">
        <f t="shared" si="115"/>
        <v>0.283434094533908</v>
      </c>
      <c r="M105" s="56">
        <f t="shared" si="115"/>
        <v>0.296605809376361</v>
      </c>
      <c r="N105" s="56">
        <f t="shared" si="115"/>
        <v>0.171561785168344</v>
      </c>
      <c r="O105" s="56">
        <f t="shared" si="115"/>
        <v>0.204909600202607</v>
      </c>
      <c r="P105" s="56">
        <f t="shared" si="115"/>
        <v>0.231402064854905</v>
      </c>
      <c r="Q105" s="56">
        <f t="shared" si="115"/>
        <v>0.228694202578466</v>
      </c>
      <c r="R105" s="56">
        <f t="shared" si="115"/>
        <v>0.189486405805423</v>
      </c>
      <c r="S105" s="56">
        <f t="shared" si="115"/>
        <v>0.198407260406392</v>
      </c>
      <c r="T105" s="56">
        <f t="shared" si="115"/>
        <v>0.314759231621888</v>
      </c>
      <c r="U105" s="56">
        <f t="shared" si="115"/>
        <v>0.498852822221742</v>
      </c>
      <c r="V105" s="56">
        <f t="shared" si="115"/>
        <v>0.301389717961901</v>
      </c>
      <c r="W105" s="56">
        <f t="shared" si="115"/>
        <v>0.220605566282861</v>
      </c>
      <c r="X105" s="56">
        <f t="shared" si="115"/>
        <v>0.344619425928852</v>
      </c>
      <c r="Y105" s="56">
        <f t="shared" si="115"/>
        <v>0.302153738596681</v>
      </c>
      <c r="Z105" s="56">
        <f t="shared" si="115"/>
        <v>0.214038193359531</v>
      </c>
      <c r="AA105" s="56">
        <f t="shared" si="115"/>
        <v>0.189120550585108</v>
      </c>
      <c r="AB105" s="56">
        <f t="shared" si="115"/>
        <v>0.225896797336972</v>
      </c>
      <c r="AC105" s="56">
        <f t="shared" si="115"/>
        <v>0.178680545059299</v>
      </c>
      <c r="AD105" s="56">
        <f t="shared" si="115"/>
        <v>0.116547966525227</v>
      </c>
      <c r="AE105" s="55">
        <f t="shared" si="115"/>
        <v>0.132267646483785</v>
      </c>
      <c r="AF105" s="56">
        <f t="shared" si="115"/>
        <v>0.216632002285468</v>
      </c>
      <c r="AG105" s="56"/>
      <c r="AH105" s="55"/>
      <c r="AI105" s="55"/>
      <c r="AJ105" s="55"/>
      <c r="AK105" s="55"/>
      <c r="AL105" s="55"/>
      <c r="AM105" s="55"/>
      <c r="AN105" s="55"/>
      <c r="AO105" s="55"/>
      <c r="AP105" s="55"/>
      <c r="AQ105" s="55"/>
      <c r="AR105" s="55"/>
      <c r="AS105" s="55"/>
      <c r="AT105" s="55"/>
      <c r="AU105" s="55"/>
      <c r="AV105" s="55"/>
    </row>
    <row r="106" s="26" customFormat="1" spans="1:87">
      <c r="B106" s="62"/>
      <c r="C106" s="26"/>
      <c r="D106" s="66"/>
      <c r="E106" s="33"/>
      <c r="F106" s="33"/>
      <c r="G106" s="33"/>
      <c r="H106" s="33"/>
      <c r="I106" s="33"/>
      <c r="J106" s="26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3"/>
      <c r="AF106" s="34"/>
      <c r="AG106" s="34"/>
      <c r="AH106" s="33"/>
      <c r="AI106" s="33"/>
      <c r="AJ106" s="33"/>
      <c r="AK106" s="33"/>
      <c r="AL106" s="33"/>
      <c r="AM106" s="33"/>
      <c r="AN106" s="33"/>
      <c r="AO106" s="33"/>
      <c r="AP106" s="33"/>
      <c r="AQ106" s="33"/>
      <c r="AR106" s="33"/>
      <c r="AS106" s="33"/>
      <c r="AT106" s="33"/>
      <c r="AU106" s="33"/>
      <c r="AV106" s="33"/>
      <c r="AW106" s="26"/>
      <c r="AX106" s="26"/>
      <c r="AY106" s="26"/>
      <c r="AZ106" s="26"/>
      <c r="BA106" s="26"/>
      <c r="BB106" s="26"/>
      <c r="BC106" s="26"/>
      <c r="BD106" s="26"/>
      <c r="BE106" s="26"/>
      <c r="BF106" s="26"/>
      <c r="BG106" s="26"/>
      <c r="BH106" s="26"/>
      <c r="BI106" s="26"/>
      <c r="BJ106" s="26"/>
      <c r="BK106" s="26"/>
      <c r="BL106" s="26"/>
      <c r="BM106" s="26"/>
      <c r="BN106" s="26"/>
      <c r="BO106" s="26"/>
      <c r="BP106" s="26"/>
      <c r="BQ106" s="26"/>
      <c r="BR106" s="26"/>
      <c r="BS106" s="26"/>
      <c r="BT106" s="26"/>
      <c r="BU106" s="26"/>
      <c r="BV106" s="26"/>
      <c r="BW106" s="26"/>
      <c r="BX106" s="26"/>
      <c r="BY106" s="26"/>
      <c r="BZ106" s="26"/>
      <c r="CA106" s="26"/>
      <c r="CB106" s="26"/>
      <c r="CC106" s="26"/>
      <c r="CD106" s="26"/>
      <c r="CE106" s="26"/>
      <c r="CF106" s="26"/>
      <c r="CG106" s="26"/>
      <c r="CH106" s="26"/>
      <c r="CI106" s="31"/>
    </row>
    <row r="107" spans="1:87">
      <c r="A107" s="26"/>
      <c r="B107" s="41" t="s">
        <v>74</v>
      </c>
      <c r="D107" s="43">
        <f>L107+K107</f>
        <v>778769</v>
      </c>
      <c r="E107" s="46">
        <f>O107+P107+N107+M107</f>
        <v>1366650</v>
      </c>
      <c r="F107" s="46">
        <f>SUM(Q107:T107)</f>
        <v>911556</v>
      </c>
      <c r="G107" s="46">
        <f>SUM(V107,W107,X107,U107)</f>
        <v>2968735</v>
      </c>
      <c r="H107" s="46">
        <f>SUM(Y107:AB107)</f>
        <v>16385038</v>
      </c>
      <c r="I107" s="63">
        <f>SUM(AC107:AF107)</f>
        <v>48726818</v>
      </c>
      <c r="K107" s="64">
        <v>205895</v>
      </c>
      <c r="L107" s="64">
        <v>572874</v>
      </c>
      <c r="M107" s="64">
        <v>282812</v>
      </c>
      <c r="N107" s="64">
        <v>696948</v>
      </c>
      <c r="O107" s="64">
        <v>0</v>
      </c>
      <c r="P107" s="64">
        <v>386890</v>
      </c>
      <c r="Q107" s="64">
        <v>387800</v>
      </c>
      <c r="R107" s="64">
        <v>520000</v>
      </c>
      <c r="S107" s="64">
        <v>0</v>
      </c>
      <c r="T107" s="64">
        <v>3756</v>
      </c>
      <c r="U107" s="64">
        <v>1071262</v>
      </c>
      <c r="V107" s="64">
        <v>1070500</v>
      </c>
      <c r="W107" s="64">
        <v>528120</v>
      </c>
      <c r="X107" s="64">
        <v>298853</v>
      </c>
      <c r="Y107" s="64">
        <v>14980000</v>
      </c>
      <c r="Z107" s="64">
        <v>882000</v>
      </c>
      <c r="AA107" s="64">
        <v>254668</v>
      </c>
      <c r="AB107" s="64">
        <v>268370</v>
      </c>
      <c r="AC107" s="64">
        <v>16269976</v>
      </c>
      <c r="AD107" s="64">
        <v>10600000</v>
      </c>
      <c r="AE107" s="63">
        <v>21504500</v>
      </c>
      <c r="AF107" s="64">
        <v>352342</v>
      </c>
      <c r="AG107" s="64"/>
      <c r="AH107" s="63"/>
      <c r="AI107" s="63"/>
      <c r="AJ107" s="63"/>
      <c r="AK107" s="63"/>
      <c r="AL107" s="63"/>
      <c r="AM107" s="63"/>
      <c r="AN107" s="63"/>
      <c r="AO107" s="63"/>
      <c r="AP107" s="63"/>
      <c r="AQ107" s="63"/>
      <c r="AR107" s="63"/>
      <c r="AS107" s="63"/>
      <c r="AT107" s="63"/>
      <c r="AU107" s="63"/>
      <c r="AV107" s="63"/>
    </row>
    <row r="108" s="26" customFormat="1" spans="1:87">
      <c r="A108" s="30"/>
      <c r="B108" s="30"/>
      <c r="C108" s="26"/>
      <c r="D108" s="66"/>
      <c r="E108" s="30"/>
      <c r="F108" s="30"/>
      <c r="G108" s="30"/>
      <c r="H108" s="30"/>
      <c r="I108" s="30"/>
      <c r="J108" s="26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  <c r="AF108" s="30"/>
      <c r="AG108" s="30"/>
      <c r="AH108" s="30"/>
      <c r="AI108" s="30"/>
      <c r="AJ108" s="30"/>
      <c r="AK108" s="30"/>
      <c r="AL108" s="30"/>
      <c r="AM108" s="30"/>
      <c r="AN108" s="30"/>
      <c r="AO108" s="30"/>
      <c r="AP108" s="30"/>
      <c r="AQ108" s="30"/>
      <c r="AR108" s="30"/>
      <c r="AS108" s="30"/>
      <c r="AT108" s="30"/>
      <c r="AU108" s="30"/>
      <c r="AV108" s="30"/>
      <c r="AW108" s="26"/>
      <c r="AX108" s="26"/>
      <c r="AY108" s="26"/>
      <c r="AZ108" s="26"/>
      <c r="BA108" s="26"/>
      <c r="BB108" s="26"/>
      <c r="BC108" s="26"/>
      <c r="BD108" s="26"/>
      <c r="BE108" s="26"/>
      <c r="BF108" s="26"/>
      <c r="BG108" s="26"/>
      <c r="BH108" s="26"/>
      <c r="BI108" s="26"/>
      <c r="BJ108" s="26"/>
      <c r="BK108" s="26"/>
      <c r="BL108" s="26"/>
      <c r="BM108" s="26"/>
      <c r="BN108" s="26"/>
      <c r="BO108" s="26"/>
      <c r="BP108" s="26"/>
      <c r="BQ108" s="26"/>
      <c r="BR108" s="26"/>
      <c r="BS108" s="26"/>
      <c r="BT108" s="26"/>
      <c r="BU108" s="26"/>
      <c r="BV108" s="26"/>
      <c r="BW108" s="26"/>
      <c r="BX108" s="26"/>
      <c r="BY108" s="26"/>
      <c r="BZ108" s="26"/>
      <c r="CA108" s="26"/>
      <c r="CB108" s="26"/>
      <c r="CC108" s="26"/>
      <c r="CD108" s="26"/>
      <c r="CE108" s="26"/>
      <c r="CF108" s="26"/>
      <c r="CG108" s="26"/>
      <c r="CH108" s="26"/>
      <c r="CI108" s="31"/>
    </row>
    <row r="109" spans="1:87">
      <c r="A109" s="26"/>
      <c r="B109" s="41" t="s">
        <v>75</v>
      </c>
      <c r="D109" s="43">
        <f>L109+K109</f>
        <v>-196149624</v>
      </c>
      <c r="E109" s="86">
        <f>O109+P109+N109+M109</f>
        <v>-39385588</v>
      </c>
      <c r="F109" s="86">
        <f>SUM(Q109:T109)</f>
        <v>-193200639</v>
      </c>
      <c r="G109" s="86">
        <f>SUM(W109,X109,V109,U109)</f>
        <v>-271835982</v>
      </c>
      <c r="H109" s="46">
        <f>SUM(Y109:AB109)</f>
        <v>-49462929</v>
      </c>
      <c r="I109" s="63">
        <f>SUM(AC109:AF109)</f>
        <v>225820409.265497</v>
      </c>
      <c r="K109" s="64">
        <v>-102228224</v>
      </c>
      <c r="L109" s="64">
        <v>-93921400</v>
      </c>
      <c r="M109" s="64">
        <v>-88108576</v>
      </c>
      <c r="N109" s="64">
        <v>81687224</v>
      </c>
      <c r="O109" s="64">
        <v>5880484</v>
      </c>
      <c r="P109" s="64">
        <v>-38844720</v>
      </c>
      <c r="Q109" s="64">
        <v>-72538069</v>
      </c>
      <c r="R109" s="64">
        <v>-40946493</v>
      </c>
      <c r="S109" s="64">
        <v>-24918464</v>
      </c>
      <c r="T109" s="64">
        <v>-54797613</v>
      </c>
      <c r="U109" s="64">
        <v>-130169912</v>
      </c>
      <c r="V109" s="64">
        <v>-79422326</v>
      </c>
      <c r="W109" s="64">
        <v>-1905620</v>
      </c>
      <c r="X109" s="64">
        <v>-60338124</v>
      </c>
      <c r="Y109" s="64">
        <v>-37132309</v>
      </c>
      <c r="Z109" s="64">
        <v>2883289</v>
      </c>
      <c r="AA109" s="64">
        <v>14362336</v>
      </c>
      <c r="AB109" s="64">
        <v>-29576245</v>
      </c>
      <c r="AC109" s="64">
        <v>47646742</v>
      </c>
      <c r="AD109" s="64">
        <v>91712384.2654967</v>
      </c>
      <c r="AE109" s="63">
        <v>91834850</v>
      </c>
      <c r="AF109" s="64">
        <v>-5373567</v>
      </c>
      <c r="AG109" s="64"/>
      <c r="AH109" s="63"/>
      <c r="AI109" s="63"/>
      <c r="AJ109" s="63"/>
      <c r="AK109" s="63"/>
      <c r="AL109" s="63"/>
      <c r="AM109" s="63"/>
      <c r="AN109" s="63"/>
      <c r="AO109" s="63"/>
      <c r="AP109" s="63"/>
      <c r="AQ109" s="63"/>
      <c r="AR109" s="63"/>
      <c r="AS109" s="63"/>
      <c r="AT109" s="63"/>
      <c r="AU109" s="63"/>
      <c r="AV109" s="63"/>
    </row>
    <row r="110" spans="1:87">
      <c r="A110" s="26"/>
      <c r="B110" s="57" t="s">
        <v>76</v>
      </c>
      <c r="D110" s="71">
        <f>D109/(P109+O109)-1</f>
        <v>4.95037676589865</v>
      </c>
      <c r="E110" s="71">
        <f t="shared" ref="E110:H110" si="116">E109/F109-1</f>
        <v>-0.796141523113699</v>
      </c>
      <c r="F110" s="71">
        <f t="shared" si="116"/>
        <v>-0.289274960663596</v>
      </c>
      <c r="G110" s="71">
        <f t="shared" si="116"/>
        <v>4.49575181849825</v>
      </c>
      <c r="H110" s="55">
        <f t="shared" si="116"/>
        <v>-1.219036574953</v>
      </c>
      <c r="I110" s="55"/>
      <c r="J110" s="29"/>
      <c r="K110" s="56">
        <f t="shared" ref="K110:AB110" si="117">K109/O109-1</f>
        <v>-18.3843214266037</v>
      </c>
      <c r="L110" s="56">
        <f t="shared" si="117"/>
        <v>1.41786785951862</v>
      </c>
      <c r="M110" s="56">
        <f t="shared" si="117"/>
        <v>0.214652901774929</v>
      </c>
      <c r="N110" s="56">
        <f t="shared" si="117"/>
        <v>-2.99497485657685</v>
      </c>
      <c r="O110" s="56">
        <f t="shared" si="117"/>
        <v>-1.23598902404257</v>
      </c>
      <c r="P110" s="56">
        <f t="shared" si="117"/>
        <v>-0.291123867019536</v>
      </c>
      <c r="Q110" s="56">
        <f t="shared" si="117"/>
        <v>-0.442743197060777</v>
      </c>
      <c r="R110" s="56">
        <f t="shared" si="117"/>
        <v>-0.484446061174285</v>
      </c>
      <c r="S110" s="56">
        <f t="shared" si="117"/>
        <v>12.0763027256221</v>
      </c>
      <c r="T110" s="56">
        <f t="shared" si="117"/>
        <v>-0.0918243828727588</v>
      </c>
      <c r="U110" s="56">
        <f t="shared" si="117"/>
        <v>2.50557009530433</v>
      </c>
      <c r="V110" s="56">
        <f t="shared" si="117"/>
        <v>-28.5457389113613</v>
      </c>
      <c r="W110" s="56">
        <f t="shared" si="117"/>
        <v>-1.1326817587334</v>
      </c>
      <c r="X110" s="56">
        <f t="shared" si="117"/>
        <v>1.04008737417478</v>
      </c>
      <c r="Y110" s="56">
        <f t="shared" si="117"/>
        <v>-1.77932524746393</v>
      </c>
      <c r="Z110" s="56">
        <f t="shared" si="117"/>
        <v>-0.96856161768019</v>
      </c>
      <c r="AA110" s="56">
        <f t="shared" si="117"/>
        <v>-0.843606909577355</v>
      </c>
      <c r="AB110" s="56">
        <f t="shared" si="117"/>
        <v>4.5040246078629</v>
      </c>
      <c r="AC110" s="56"/>
      <c r="AD110" s="56"/>
      <c r="AE110" s="55"/>
      <c r="AF110" s="56"/>
      <c r="AG110" s="56"/>
      <c r="AH110" s="55"/>
      <c r="AI110" s="55"/>
      <c r="AJ110" s="55"/>
      <c r="AK110" s="55"/>
      <c r="AL110" s="55"/>
      <c r="AM110" s="55"/>
      <c r="AN110" s="55"/>
      <c r="AO110" s="55"/>
      <c r="AP110" s="55"/>
      <c r="AQ110" s="55"/>
      <c r="AR110" s="55"/>
      <c r="AS110" s="55"/>
      <c r="AT110" s="55"/>
      <c r="AU110" s="55"/>
      <c r="AV110" s="55"/>
    </row>
    <row r="111" ht="15" customHeight="1" spans="1:87">
      <c r="A111" s="26"/>
      <c r="B111" s="41" t="s">
        <v>77</v>
      </c>
      <c r="D111" s="76">
        <f t="shared" ref="D111:I111" si="118">D109/D30</f>
        <v>-0.0834714628045755</v>
      </c>
      <c r="E111" s="76">
        <f t="shared" si="118"/>
        <v>-0.00914271534668049</v>
      </c>
      <c r="F111" s="76">
        <f t="shared" si="118"/>
        <v>-0.0587540229920348</v>
      </c>
      <c r="G111" s="76">
        <f t="shared" si="118"/>
        <v>-0.102511623718724</v>
      </c>
      <c r="H111" s="33">
        <f t="shared" si="118"/>
        <v>-0.0156103549255842</v>
      </c>
      <c r="I111" s="33">
        <f t="shared" si="118"/>
        <v>0.060957788712647</v>
      </c>
      <c r="K111" s="34">
        <f t="shared" ref="K111:AF111" si="119">K109/K30</f>
        <v>-0.0709732883365652</v>
      </c>
      <c r="L111" s="34">
        <f t="shared" si="119"/>
        <v>-0.10326430376584</v>
      </c>
      <c r="M111" s="34">
        <f t="shared" si="119"/>
        <v>-0.130290429039713</v>
      </c>
      <c r="N111" s="34">
        <f t="shared" si="119"/>
        <v>0.0482236975433664</v>
      </c>
      <c r="O111" s="34">
        <f t="shared" si="119"/>
        <v>0.00468300763670538</v>
      </c>
      <c r="P111" s="34">
        <f t="shared" si="119"/>
        <v>-0.0569580318934785</v>
      </c>
      <c r="Q111" s="34">
        <f t="shared" si="119"/>
        <v>-0.0885496442802988</v>
      </c>
      <c r="R111" s="34">
        <f t="shared" si="119"/>
        <v>-0.0399908408345257</v>
      </c>
      <c r="S111" s="34">
        <f t="shared" si="119"/>
        <v>-0.0264953248881985</v>
      </c>
      <c r="T111" s="34">
        <f t="shared" si="119"/>
        <v>-0.10856718702102</v>
      </c>
      <c r="U111" s="34">
        <f t="shared" si="119"/>
        <v>-0.271930710646029</v>
      </c>
      <c r="V111" s="34">
        <f t="shared" si="119"/>
        <v>-0.0856746355803633</v>
      </c>
      <c r="W111" s="34">
        <f t="shared" si="119"/>
        <v>-0.00229922084885329</v>
      </c>
      <c r="X111" s="34">
        <f t="shared" si="119"/>
        <v>-0.14461389093211</v>
      </c>
      <c r="Y111" s="34">
        <f t="shared" si="119"/>
        <v>-0.0606468333387686</v>
      </c>
      <c r="Z111" s="34">
        <f t="shared" si="119"/>
        <v>0.00250018919930725</v>
      </c>
      <c r="AA111" s="34">
        <f t="shared" si="119"/>
        <v>0.0173537825029259</v>
      </c>
      <c r="AB111" s="34">
        <f t="shared" si="119"/>
        <v>-0.0513942323366571</v>
      </c>
      <c r="AC111" s="34">
        <f t="shared" si="119"/>
        <v>0.0483203644590754</v>
      </c>
      <c r="AD111" s="34">
        <f t="shared" si="119"/>
        <v>0.0747819948218339</v>
      </c>
      <c r="AE111" s="33">
        <f t="shared" si="119"/>
        <v>0.0972059646020253</v>
      </c>
      <c r="AF111" s="34">
        <f t="shared" si="119"/>
        <v>-0.00981766493163123</v>
      </c>
      <c r="AG111" s="34"/>
      <c r="AH111" s="33"/>
      <c r="AI111" s="33"/>
      <c r="AJ111" s="33"/>
      <c r="AK111" s="33"/>
      <c r="AL111" s="33"/>
      <c r="AM111" s="33"/>
      <c r="AN111" s="33"/>
      <c r="AO111" s="33"/>
      <c r="AP111" s="33"/>
      <c r="AQ111" s="33"/>
      <c r="AR111" s="33"/>
      <c r="AS111" s="33"/>
      <c r="AT111" s="33"/>
      <c r="AU111" s="33"/>
      <c r="AV111" s="33"/>
    </row>
    <row r="112" s="28" customFormat="1" spans="1:87">
      <c r="A112" s="65"/>
      <c r="B112" s="49"/>
      <c r="D112" s="87"/>
      <c r="E112" s="66"/>
      <c r="F112" s="66"/>
      <c r="G112" s="66"/>
      <c r="H112" s="67"/>
      <c r="I112" s="67"/>
      <c r="J112" s="68"/>
      <c r="K112" s="66"/>
      <c r="L112" s="83"/>
      <c r="M112" s="83"/>
      <c r="N112" s="66"/>
      <c r="O112" s="66"/>
      <c r="P112" s="66"/>
      <c r="Q112" s="48"/>
      <c r="R112" s="66"/>
      <c r="S112" s="66"/>
      <c r="T112" s="66"/>
      <c r="U112" s="66"/>
      <c r="V112" s="69"/>
      <c r="W112" s="69"/>
      <c r="X112" s="69"/>
      <c r="Y112" s="69"/>
      <c r="Z112" s="69"/>
      <c r="AA112" s="69"/>
      <c r="AB112" s="69"/>
      <c r="AC112" s="69"/>
      <c r="AD112" s="69"/>
      <c r="AE112" s="67"/>
      <c r="AF112" s="69"/>
      <c r="AG112" s="69"/>
      <c r="AH112" s="67"/>
      <c r="AI112" s="67"/>
      <c r="AJ112" s="67"/>
      <c r="AK112" s="67"/>
      <c r="AL112" s="67"/>
      <c r="AM112" s="67"/>
      <c r="AN112" s="67"/>
      <c r="AO112" s="67"/>
      <c r="AP112" s="67"/>
      <c r="AQ112" s="67"/>
      <c r="AR112" s="67"/>
      <c r="AS112" s="67"/>
      <c r="AT112" s="67"/>
      <c r="AU112" s="67"/>
      <c r="AV112" s="67"/>
      <c r="CI112" s="70"/>
    </row>
    <row r="113" spans="1:87">
      <c r="A113" s="26"/>
      <c r="B113" s="41" t="s">
        <v>78</v>
      </c>
      <c r="D113" s="43">
        <f>L113+K113</f>
        <v>-186211748</v>
      </c>
      <c r="E113" s="86">
        <f>O113+P113+N113+M113</f>
        <v>-11654191</v>
      </c>
      <c r="F113" s="86">
        <f>SUM(Q113:T113)</f>
        <v>-168967661</v>
      </c>
      <c r="G113" s="86">
        <f>SUM(W113,X113,V113,U113)</f>
        <v>-224176678</v>
      </c>
      <c r="H113" s="46">
        <f>SUM(Y113:AB113)</f>
        <v>8756257</v>
      </c>
      <c r="I113" s="36">
        <f>SUM(AC113:AF113)</f>
        <v>273038565.265497</v>
      </c>
      <c r="K113" s="36">
        <f t="shared" ref="K113:AF113" si="120">K109+K124</f>
        <v>-98203299</v>
      </c>
      <c r="L113" s="36">
        <f t="shared" si="120"/>
        <v>-88008449</v>
      </c>
      <c r="M113" s="36">
        <f t="shared" si="120"/>
        <v>-82412801</v>
      </c>
      <c r="N113" s="36">
        <f t="shared" si="120"/>
        <v>88372316</v>
      </c>
      <c r="O113" s="36">
        <f t="shared" si="120"/>
        <v>13740907</v>
      </c>
      <c r="P113" s="36">
        <f t="shared" si="120"/>
        <v>-31354613</v>
      </c>
      <c r="Q113" s="36">
        <f t="shared" si="120"/>
        <v>-66683485</v>
      </c>
      <c r="R113" s="36">
        <f t="shared" si="120"/>
        <v>-34248500</v>
      </c>
      <c r="S113" s="36">
        <f t="shared" si="120"/>
        <v>-19548838</v>
      </c>
      <c r="T113" s="36">
        <f t="shared" si="120"/>
        <v>-48486838</v>
      </c>
      <c r="U113" s="36">
        <f t="shared" si="120"/>
        <v>-122429553</v>
      </c>
      <c r="V113" s="36">
        <f t="shared" si="120"/>
        <v>-69961856</v>
      </c>
      <c r="W113" s="36">
        <f t="shared" si="120"/>
        <v>14360642</v>
      </c>
      <c r="X113" s="36">
        <f t="shared" si="120"/>
        <v>-46145911</v>
      </c>
      <c r="Y113" s="36">
        <f t="shared" si="120"/>
        <v>-26241775</v>
      </c>
      <c r="Z113" s="36">
        <f t="shared" si="120"/>
        <v>20174665</v>
      </c>
      <c r="AA113" s="36">
        <f t="shared" si="120"/>
        <v>31155995</v>
      </c>
      <c r="AB113" s="36">
        <f t="shared" si="120"/>
        <v>-16332628</v>
      </c>
      <c r="AC113" s="36">
        <f t="shared" si="120"/>
        <v>60185101</v>
      </c>
      <c r="AD113" s="36">
        <f t="shared" si="120"/>
        <v>102207479.265497</v>
      </c>
      <c r="AE113" s="36">
        <f t="shared" si="120"/>
        <v>103965314</v>
      </c>
      <c r="AF113" s="36">
        <f t="shared" si="120"/>
        <v>6680671</v>
      </c>
      <c r="AG113" s="36"/>
      <c r="AH113" s="36"/>
      <c r="AI113" s="36"/>
      <c r="AJ113" s="36"/>
      <c r="AK113" s="36"/>
      <c r="AL113" s="36"/>
      <c r="AM113" s="36"/>
      <c r="AN113" s="36"/>
      <c r="AO113" s="36"/>
      <c r="AP113" s="36"/>
      <c r="AQ113" s="36"/>
      <c r="AR113" s="36"/>
      <c r="AS113" s="36"/>
      <c r="AT113" s="36"/>
      <c r="AU113" s="36"/>
      <c r="AV113" s="36"/>
    </row>
    <row r="114" spans="1:87">
      <c r="A114" s="26"/>
      <c r="B114" s="57" t="s">
        <v>76</v>
      </c>
      <c r="D114" s="71">
        <f>D113/(P113+O113)-1</f>
        <v>9.57198002510091</v>
      </c>
      <c r="E114" s="71">
        <f t="shared" ref="E114:H114" si="121">E113/F113-1</f>
        <v>-0.931027091627906</v>
      </c>
      <c r="F114" s="71">
        <f t="shared" si="121"/>
        <v>-0.246274579017537</v>
      </c>
      <c r="G114" s="71">
        <f t="shared" si="121"/>
        <v>-26.6018842297571</v>
      </c>
      <c r="H114" s="55">
        <f t="shared" si="121"/>
        <v>-0.967930328847554</v>
      </c>
      <c r="I114" s="55"/>
      <c r="K114" s="56">
        <f t="shared" ref="K114:AB114" si="122">K113/O113-1</f>
        <v>-8.1467843425474</v>
      </c>
      <c r="L114" s="56">
        <f t="shared" si="122"/>
        <v>1.80687403158189</v>
      </c>
      <c r="M114" s="56">
        <f t="shared" si="122"/>
        <v>0.235880233314141</v>
      </c>
      <c r="N114" s="56">
        <f t="shared" si="122"/>
        <v>-3.58032661284436</v>
      </c>
      <c r="O114" s="56">
        <f t="shared" si="122"/>
        <v>-1.7029014716885</v>
      </c>
      <c r="P114" s="56">
        <f t="shared" si="122"/>
        <v>-0.353337641856538</v>
      </c>
      <c r="Q114" s="56">
        <f t="shared" si="122"/>
        <v>-0.455331793950109</v>
      </c>
      <c r="R114" s="56">
        <f t="shared" si="122"/>
        <v>-0.510468961829715</v>
      </c>
      <c r="S114" s="56">
        <f t="shared" si="122"/>
        <v>-2.3612788341914</v>
      </c>
      <c r="T114" s="56">
        <f t="shared" si="122"/>
        <v>0.0507288067191911</v>
      </c>
      <c r="U114" s="56">
        <f t="shared" si="122"/>
        <v>3.66544481080262</v>
      </c>
      <c r="V114" s="56">
        <f t="shared" si="122"/>
        <v>-4.46780756954329</v>
      </c>
      <c r="W114" s="56">
        <f t="shared" si="122"/>
        <v>-0.539072913575702</v>
      </c>
      <c r="X114" s="56">
        <f t="shared" si="122"/>
        <v>1.82538186751085</v>
      </c>
      <c r="Y114" s="56">
        <f t="shared" si="122"/>
        <v>-1.43601779450366</v>
      </c>
      <c r="Z114" s="56">
        <f t="shared" si="122"/>
        <v>-0.802610678347777</v>
      </c>
      <c r="AA114" s="56">
        <f t="shared" si="122"/>
        <v>-0.700323177016519</v>
      </c>
      <c r="AB114" s="56">
        <f t="shared" si="122"/>
        <v>-3.4447586178095</v>
      </c>
      <c r="AC114" s="56"/>
      <c r="AD114" s="56"/>
      <c r="AE114" s="55"/>
      <c r="AF114" s="56"/>
      <c r="AG114" s="56"/>
      <c r="AH114" s="55"/>
      <c r="AI114" s="55"/>
      <c r="AJ114" s="55"/>
      <c r="AK114" s="55"/>
      <c r="AL114" s="55"/>
      <c r="AM114" s="55"/>
      <c r="AN114" s="55"/>
      <c r="AO114" s="55"/>
      <c r="AP114" s="55"/>
      <c r="AQ114" s="55"/>
      <c r="AR114" s="55"/>
      <c r="AS114" s="55"/>
      <c r="AT114" s="55"/>
      <c r="AU114" s="55"/>
      <c r="AV114" s="55"/>
    </row>
    <row r="115" spans="1:87">
      <c r="A115" s="26"/>
      <c r="B115" s="41" t="s">
        <v>79</v>
      </c>
      <c r="D115" s="33">
        <f t="shared" ref="D115:I115" si="123">D113/D30</f>
        <v>-0.0792424001636474</v>
      </c>
      <c r="E115" s="33">
        <f t="shared" si="123"/>
        <v>-0.00270532842898894</v>
      </c>
      <c r="F115" s="33">
        <f t="shared" si="123"/>
        <v>-0.0513845600650645</v>
      </c>
      <c r="G115" s="33">
        <f t="shared" si="123"/>
        <v>-0.0845389013351788</v>
      </c>
      <c r="H115" s="33">
        <f t="shared" si="123"/>
        <v>0.0027634489576958</v>
      </c>
      <c r="I115" s="33">
        <f t="shared" si="123"/>
        <v>0.0737038216607353</v>
      </c>
      <c r="K115" s="34">
        <f t="shared" ref="K115:AF115" si="124">K113/K30</f>
        <v>-0.0681789312463154</v>
      </c>
      <c r="L115" s="34">
        <f t="shared" si="124"/>
        <v>-0.096763157400725</v>
      </c>
      <c r="M115" s="34">
        <f t="shared" si="124"/>
        <v>-0.121867810014935</v>
      </c>
      <c r="N115" s="34">
        <f t="shared" si="124"/>
        <v>0.0521702125413246</v>
      </c>
      <c r="O115" s="34">
        <f t="shared" si="124"/>
        <v>0.0109427680470278</v>
      </c>
      <c r="P115" s="34">
        <f t="shared" si="124"/>
        <v>-0.0459752843439642</v>
      </c>
      <c r="Q115" s="34">
        <f t="shared" si="124"/>
        <v>-0.0814027579934702</v>
      </c>
      <c r="R115" s="34">
        <f t="shared" si="124"/>
        <v>-0.0334491726146426</v>
      </c>
      <c r="S115" s="34">
        <f t="shared" si="124"/>
        <v>-0.0207859045403746</v>
      </c>
      <c r="T115" s="34">
        <f t="shared" si="124"/>
        <v>-0.0960640312782218</v>
      </c>
      <c r="U115" s="34">
        <f t="shared" si="124"/>
        <v>-0.25576075791897</v>
      </c>
      <c r="V115" s="34">
        <f t="shared" si="124"/>
        <v>-0.0754694154553703</v>
      </c>
      <c r="W115" s="34">
        <f t="shared" si="124"/>
        <v>0.0173267952106497</v>
      </c>
      <c r="X115" s="34">
        <f t="shared" si="124"/>
        <v>-0.11059905906781</v>
      </c>
      <c r="Y115" s="34">
        <f t="shared" si="124"/>
        <v>-0.0428597250695739</v>
      </c>
      <c r="Z115" s="34">
        <f t="shared" si="124"/>
        <v>0.0174940769144688</v>
      </c>
      <c r="AA115" s="34">
        <f t="shared" si="124"/>
        <v>0.0376452939753147</v>
      </c>
      <c r="AB115" s="34">
        <f t="shared" si="124"/>
        <v>-0.0283809820381252</v>
      </c>
      <c r="AC115" s="34">
        <f t="shared" si="124"/>
        <v>0.0610359888893613</v>
      </c>
      <c r="AD115" s="34">
        <f t="shared" si="124"/>
        <v>0.0833396628644902</v>
      </c>
      <c r="AE115" s="33">
        <f t="shared" si="124"/>
        <v>0.110045899051639</v>
      </c>
      <c r="AF115" s="34">
        <f t="shared" si="124"/>
        <v>0.0122057823781607</v>
      </c>
      <c r="AG115" s="34"/>
      <c r="AH115" s="33"/>
      <c r="AI115" s="33"/>
      <c r="AJ115" s="33"/>
      <c r="AK115" s="33"/>
      <c r="AL115" s="33"/>
      <c r="AM115" s="33"/>
      <c r="AN115" s="33"/>
      <c r="AO115" s="33"/>
      <c r="AP115" s="33"/>
      <c r="AQ115" s="33"/>
      <c r="AR115" s="33"/>
      <c r="AS115" s="33"/>
      <c r="AT115" s="33"/>
      <c r="AU115" s="33"/>
      <c r="AV115" s="33"/>
    </row>
    <row r="116" s="28" customFormat="1" spans="1:87">
      <c r="A116" s="65"/>
      <c r="B116" s="49"/>
      <c r="D116" s="75"/>
      <c r="E116" s="66"/>
      <c r="F116" s="66"/>
      <c r="G116" s="66"/>
      <c r="H116" s="67"/>
      <c r="I116" s="67"/>
      <c r="J116" s="68"/>
      <c r="K116" s="66"/>
      <c r="L116" s="66"/>
      <c r="M116" s="66"/>
      <c r="N116" s="66"/>
      <c r="O116" s="66"/>
      <c r="P116" s="66"/>
      <c r="Q116" s="48"/>
      <c r="R116" s="66"/>
      <c r="S116" s="66"/>
      <c r="T116" s="66"/>
      <c r="U116" s="66"/>
      <c r="V116" s="69"/>
      <c r="W116" s="69"/>
      <c r="X116" s="69"/>
      <c r="Y116" s="69"/>
      <c r="Z116" s="69"/>
      <c r="AA116" s="69"/>
      <c r="AB116" s="69"/>
      <c r="AC116" s="69"/>
      <c r="AD116" s="69"/>
      <c r="AE116" s="67"/>
      <c r="AF116" s="69"/>
      <c r="AG116" s="69"/>
      <c r="AH116" s="67"/>
      <c r="AI116" s="67"/>
      <c r="AJ116" s="67"/>
      <c r="AK116" s="67"/>
      <c r="AL116" s="67"/>
      <c r="AM116" s="67"/>
      <c r="AN116" s="67"/>
      <c r="AO116" s="67"/>
      <c r="AP116" s="67"/>
      <c r="AQ116" s="67"/>
      <c r="AR116" s="67"/>
      <c r="AS116" s="67"/>
      <c r="AT116" s="67"/>
      <c r="AU116" s="67"/>
      <c r="AV116" s="67"/>
      <c r="CI116" s="70"/>
    </row>
    <row r="117" spans="1:87">
      <c r="A117" s="26"/>
      <c r="B117" s="41" t="s">
        <v>80</v>
      </c>
      <c r="D117" s="36"/>
      <c r="E117" s="36"/>
      <c r="F117" s="36"/>
      <c r="G117" s="36"/>
      <c r="H117" s="36"/>
      <c r="I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F117" s="36"/>
      <c r="AG117" s="36"/>
      <c r="AH117" s="36"/>
      <c r="AI117" s="36"/>
      <c r="AJ117" s="36"/>
      <c r="AK117" s="36"/>
      <c r="AL117" s="36"/>
      <c r="AM117" s="36"/>
      <c r="AN117" s="36"/>
      <c r="AO117" s="36"/>
      <c r="AP117" s="36"/>
      <c r="AQ117" s="36"/>
      <c r="AR117" s="36"/>
      <c r="AS117" s="36"/>
      <c r="AT117" s="36"/>
      <c r="AU117" s="36"/>
      <c r="AV117" s="36"/>
    </row>
    <row r="118" spans="1:87">
      <c r="A118" s="26"/>
      <c r="B118" s="42" t="s">
        <v>81</v>
      </c>
    </row>
    <row r="119" spans="1:87">
      <c r="A119" s="26"/>
      <c r="B119" s="88" t="s">
        <v>62</v>
      </c>
      <c r="D119" s="43">
        <f t="shared" ref="D119:D122" si="125">L119+K119</f>
        <v>292438</v>
      </c>
      <c r="E119" s="46">
        <f t="shared" ref="E119:E122" si="126">O119+P119+N119+M119</f>
        <v>858055</v>
      </c>
      <c r="F119" s="46">
        <f t="shared" ref="F119:F122" si="127">SUM(Q119:T119)</f>
        <v>751445</v>
      </c>
      <c r="G119" s="46">
        <f t="shared" ref="G119:G122" si="128">SUM(W119,X119,V119,U119)</f>
        <v>1237902</v>
      </c>
      <c r="H119" s="46">
        <f t="shared" ref="H119:H122" si="129">SUM(Y119:AB119)</f>
        <v>1224796</v>
      </c>
      <c r="I119" s="63">
        <f t="shared" ref="I119:I124" si="130">SUM(AC119:AF119)</f>
        <v>846833</v>
      </c>
      <c r="J119" s="80"/>
      <c r="K119" s="64">
        <v>144058</v>
      </c>
      <c r="L119" s="64">
        <v>148380</v>
      </c>
      <c r="M119" s="64">
        <v>156745</v>
      </c>
      <c r="N119" s="64">
        <v>224146</v>
      </c>
      <c r="O119" s="64">
        <v>223656</v>
      </c>
      <c r="P119" s="64">
        <v>253508</v>
      </c>
      <c r="Q119" s="64">
        <v>155177</v>
      </c>
      <c r="R119" s="64">
        <v>154379</v>
      </c>
      <c r="S119" s="64">
        <v>138354</v>
      </c>
      <c r="T119" s="64">
        <v>303535</v>
      </c>
      <c r="U119" s="64">
        <v>335225</v>
      </c>
      <c r="V119" s="64">
        <v>311157</v>
      </c>
      <c r="W119" s="64">
        <v>300533</v>
      </c>
      <c r="X119" s="64">
        <v>290987</v>
      </c>
      <c r="Y119" s="64">
        <v>311071</v>
      </c>
      <c r="Z119" s="64">
        <v>320653</v>
      </c>
      <c r="AA119" s="64">
        <v>307095</v>
      </c>
      <c r="AB119" s="64">
        <v>285977</v>
      </c>
      <c r="AC119" s="64">
        <v>256904</v>
      </c>
      <c r="AD119" s="64">
        <v>223427</v>
      </c>
      <c r="AE119" s="63">
        <v>183165</v>
      </c>
      <c r="AF119" s="64">
        <v>183337</v>
      </c>
      <c r="AG119" s="64"/>
      <c r="AH119" s="63"/>
      <c r="AI119" s="63"/>
      <c r="AJ119" s="63"/>
      <c r="AK119" s="63"/>
      <c r="AL119" s="63"/>
      <c r="AM119" s="63"/>
      <c r="AN119" s="63"/>
      <c r="AO119" s="63"/>
      <c r="AP119" s="63"/>
      <c r="AQ119" s="63"/>
      <c r="AR119" s="63"/>
      <c r="AS119" s="63"/>
      <c r="AT119" s="63"/>
      <c r="AU119" s="63"/>
      <c r="AV119" s="63"/>
    </row>
    <row r="120" spans="1:87">
      <c r="A120" s="26"/>
      <c r="B120" s="88" t="s">
        <v>67</v>
      </c>
      <c r="D120" s="43">
        <f t="shared" si="125"/>
        <v>1958719</v>
      </c>
      <c r="E120" s="46">
        <f t="shared" si="126"/>
        <v>5396473</v>
      </c>
      <c r="F120" s="46">
        <f t="shared" si="127"/>
        <v>7110420</v>
      </c>
      <c r="G120" s="46">
        <f t="shared" si="128"/>
        <v>9991688</v>
      </c>
      <c r="H120" s="46">
        <f t="shared" si="129"/>
        <v>15433684</v>
      </c>
      <c r="I120" s="63">
        <f t="shared" si="130"/>
        <v>13292632</v>
      </c>
      <c r="J120" s="80"/>
      <c r="K120" s="64">
        <v>1030970</v>
      </c>
      <c r="L120" s="64">
        <v>927749</v>
      </c>
      <c r="M120" s="64">
        <v>896134</v>
      </c>
      <c r="N120" s="64">
        <v>1181757</v>
      </c>
      <c r="O120" s="64">
        <v>1656505</v>
      </c>
      <c r="P120" s="64">
        <v>1662077</v>
      </c>
      <c r="Q120" s="64">
        <v>1363601</v>
      </c>
      <c r="R120" s="64">
        <v>2408003</v>
      </c>
      <c r="S120" s="64">
        <v>1328704</v>
      </c>
      <c r="T120" s="64">
        <v>2010112</v>
      </c>
      <c r="U120" s="64">
        <v>1784011</v>
      </c>
      <c r="V120" s="64">
        <v>2374275</v>
      </c>
      <c r="W120" s="64">
        <v>2705325</v>
      </c>
      <c r="X120" s="64">
        <v>3128077</v>
      </c>
      <c r="Y120" s="64">
        <v>2684492</v>
      </c>
      <c r="Z120" s="64">
        <v>4410641</v>
      </c>
      <c r="AA120" s="64">
        <v>4421095</v>
      </c>
      <c r="AB120" s="64">
        <v>3917456</v>
      </c>
      <c r="AC120" s="64">
        <v>3973140</v>
      </c>
      <c r="AD120" s="64">
        <v>3310173</v>
      </c>
      <c r="AE120" s="63">
        <v>2977457</v>
      </c>
      <c r="AF120" s="64">
        <v>3031862</v>
      </c>
      <c r="AG120" s="64"/>
      <c r="AH120" s="63"/>
      <c r="AI120" s="63"/>
      <c r="AJ120" s="63"/>
      <c r="AK120" s="63"/>
      <c r="AL120" s="63"/>
      <c r="AM120" s="63"/>
      <c r="AN120" s="63"/>
      <c r="AO120" s="63"/>
      <c r="AP120" s="63"/>
      <c r="AQ120" s="63"/>
      <c r="AR120" s="63"/>
      <c r="AS120" s="63"/>
      <c r="AT120" s="63"/>
      <c r="AU120" s="63"/>
      <c r="AV120" s="63"/>
    </row>
    <row r="121" spans="1:87">
      <c r="A121" s="26"/>
      <c r="B121" s="88" t="s">
        <v>68</v>
      </c>
      <c r="D121" s="43">
        <f t="shared" si="125"/>
        <v>2737783</v>
      </c>
      <c r="E121" s="46">
        <f t="shared" si="126"/>
        <v>9890499</v>
      </c>
      <c r="F121" s="46">
        <f t="shared" si="127"/>
        <v>7325327</v>
      </c>
      <c r="G121" s="46">
        <f t="shared" si="128"/>
        <v>21653946</v>
      </c>
      <c r="H121" s="46">
        <f t="shared" si="129"/>
        <v>22361742</v>
      </c>
      <c r="I121" s="63">
        <f t="shared" si="130"/>
        <v>17062024</v>
      </c>
      <c r="J121" s="80"/>
      <c r="K121" s="64">
        <v>836081</v>
      </c>
      <c r="L121" s="64">
        <v>1901702</v>
      </c>
      <c r="M121" s="64">
        <v>2258971</v>
      </c>
      <c r="N121" s="64">
        <v>2219375</v>
      </c>
      <c r="O121" s="64">
        <v>2785623</v>
      </c>
      <c r="P121" s="64">
        <v>2626530</v>
      </c>
      <c r="Q121" s="64">
        <v>2054764</v>
      </c>
      <c r="R121" s="64">
        <v>1997306</v>
      </c>
      <c r="S121" s="64">
        <v>1831979</v>
      </c>
      <c r="T121" s="64">
        <v>1441278</v>
      </c>
      <c r="U121" s="64">
        <v>2997597</v>
      </c>
      <c r="V121" s="64">
        <v>3550989</v>
      </c>
      <c r="W121" s="64">
        <v>8734735</v>
      </c>
      <c r="X121" s="64">
        <v>6370625</v>
      </c>
      <c r="Y121" s="64">
        <v>3182290</v>
      </c>
      <c r="Z121" s="64">
        <v>7272800</v>
      </c>
      <c r="AA121" s="64">
        <v>6988758</v>
      </c>
      <c r="AB121" s="64">
        <v>4917894</v>
      </c>
      <c r="AC121" s="64">
        <v>4586137</v>
      </c>
      <c r="AD121" s="64">
        <v>4190424</v>
      </c>
      <c r="AE121" s="63">
        <v>4283976</v>
      </c>
      <c r="AF121" s="64">
        <v>4001487</v>
      </c>
      <c r="AG121" s="64"/>
      <c r="AH121" s="63"/>
      <c r="AI121" s="63"/>
      <c r="AJ121" s="63"/>
      <c r="AK121" s="63"/>
      <c r="AL121" s="63"/>
      <c r="AM121" s="63"/>
      <c r="AN121" s="63"/>
      <c r="AO121" s="63"/>
      <c r="AP121" s="63"/>
      <c r="AQ121" s="63"/>
      <c r="AR121" s="63"/>
      <c r="AS121" s="63"/>
      <c r="AT121" s="63"/>
      <c r="AU121" s="63"/>
      <c r="AV121" s="63"/>
    </row>
    <row r="122" spans="1:87">
      <c r="A122" s="26"/>
      <c r="B122" s="88" t="s">
        <v>69</v>
      </c>
      <c r="D122" s="43">
        <f t="shared" si="125"/>
        <v>4948936</v>
      </c>
      <c r="E122" s="46">
        <f t="shared" si="126"/>
        <v>11586370</v>
      </c>
      <c r="F122" s="46">
        <f t="shared" si="127"/>
        <v>9045786</v>
      </c>
      <c r="G122" s="46">
        <f t="shared" si="128"/>
        <v>14775768</v>
      </c>
      <c r="H122" s="46">
        <f t="shared" si="129"/>
        <v>19198964</v>
      </c>
      <c r="I122" s="63">
        <f t="shared" si="130"/>
        <v>16016667</v>
      </c>
      <c r="J122" s="80"/>
      <c r="K122" s="64">
        <v>2013816</v>
      </c>
      <c r="L122" s="64">
        <v>2935120</v>
      </c>
      <c r="M122" s="64">
        <v>2383925</v>
      </c>
      <c r="N122" s="64">
        <v>3059814</v>
      </c>
      <c r="O122" s="64">
        <v>3194639</v>
      </c>
      <c r="P122" s="64">
        <v>2947992</v>
      </c>
      <c r="Q122" s="64">
        <v>2281042</v>
      </c>
      <c r="R122" s="64">
        <v>2138305</v>
      </c>
      <c r="S122" s="64">
        <v>2070589</v>
      </c>
      <c r="T122" s="64">
        <v>2555850</v>
      </c>
      <c r="U122" s="64">
        <v>2623526</v>
      </c>
      <c r="V122" s="64">
        <v>3224049</v>
      </c>
      <c r="W122" s="64">
        <v>4525669</v>
      </c>
      <c r="X122" s="64">
        <v>4402524</v>
      </c>
      <c r="Y122" s="64">
        <v>4712681</v>
      </c>
      <c r="Z122" s="64">
        <v>5287282</v>
      </c>
      <c r="AA122" s="64">
        <v>5076711</v>
      </c>
      <c r="AB122" s="64">
        <v>4122290</v>
      </c>
      <c r="AC122" s="64">
        <v>3722178</v>
      </c>
      <c r="AD122" s="64">
        <v>2771071</v>
      </c>
      <c r="AE122" s="63">
        <v>4685866</v>
      </c>
      <c r="AF122" s="64">
        <v>4837552</v>
      </c>
      <c r="AG122" s="64"/>
      <c r="AH122" s="63"/>
      <c r="AI122" s="63"/>
      <c r="AJ122" s="63"/>
      <c r="AK122" s="63"/>
      <c r="AL122" s="63"/>
      <c r="AM122" s="63"/>
      <c r="AN122" s="63"/>
      <c r="AO122" s="63"/>
      <c r="AP122" s="63"/>
      <c r="AQ122" s="63"/>
      <c r="AR122" s="63"/>
      <c r="AS122" s="63"/>
      <c r="AT122" s="63"/>
      <c r="AU122" s="63"/>
      <c r="AV122" s="63"/>
    </row>
    <row r="123" spans="1:87">
      <c r="A123" s="26"/>
      <c r="B123" s="42" t="s">
        <v>82</v>
      </c>
      <c r="D123" s="63"/>
      <c r="E123" s="63"/>
      <c r="F123" s="63"/>
      <c r="G123" s="63"/>
      <c r="H123" s="63"/>
      <c r="I123" s="63">
        <f t="shared" si="130"/>
        <v>0</v>
      </c>
      <c r="K123" s="64"/>
      <c r="L123" s="64"/>
      <c r="M123" s="64"/>
      <c r="N123" s="64"/>
      <c r="O123" s="64"/>
      <c r="P123" s="64"/>
      <c r="Q123" s="64"/>
      <c r="R123" s="64"/>
      <c r="S123" s="64"/>
      <c r="T123" s="64"/>
      <c r="U123" s="64"/>
      <c r="V123" s="64"/>
      <c r="W123" s="64">
        <v>0</v>
      </c>
      <c r="X123" s="64">
        <v>0</v>
      </c>
      <c r="Y123" s="64">
        <v>0</v>
      </c>
      <c r="Z123" s="64">
        <v>0</v>
      </c>
      <c r="AA123" s="64">
        <v>0</v>
      </c>
      <c r="AB123" s="64">
        <v>0</v>
      </c>
      <c r="AC123" s="64">
        <v>0</v>
      </c>
      <c r="AD123" s="64">
        <v>0</v>
      </c>
      <c r="AE123" s="63">
        <v>0</v>
      </c>
      <c r="AF123" s="64">
        <v>0</v>
      </c>
      <c r="AG123" s="64"/>
      <c r="AH123" s="63"/>
      <c r="AI123" s="63"/>
      <c r="AJ123" s="63"/>
      <c r="AK123" s="63"/>
      <c r="AL123" s="63"/>
      <c r="AM123" s="63"/>
      <c r="AN123" s="63"/>
      <c r="AO123" s="63"/>
      <c r="AP123" s="63"/>
      <c r="AQ123" s="63"/>
      <c r="AR123" s="63"/>
      <c r="AS123" s="63"/>
      <c r="AT123" s="63"/>
      <c r="AU123" s="63"/>
      <c r="AV123" s="63"/>
    </row>
    <row r="124" spans="1:87">
      <c r="A124" s="26"/>
      <c r="B124" s="42" t="s">
        <v>83</v>
      </c>
      <c r="D124" s="43">
        <f>L124+K124</f>
        <v>9937876</v>
      </c>
      <c r="E124" s="46">
        <f>O124+P124+N124+M124</f>
        <v>27731397</v>
      </c>
      <c r="F124" s="46">
        <f>SUM(Q124:T124)</f>
        <v>24232978</v>
      </c>
      <c r="G124" s="46">
        <f>SUM(W124,X124,V124,U124)</f>
        <v>47659304</v>
      </c>
      <c r="H124" s="46">
        <f>SUM(Y124:AB124)</f>
        <v>58219186</v>
      </c>
      <c r="I124" s="36">
        <f t="shared" si="130"/>
        <v>47218156</v>
      </c>
      <c r="K124" s="36">
        <f t="shared" ref="K124:AF124" si="131">SUM(K119:K122,K123)</f>
        <v>4024925</v>
      </c>
      <c r="L124" s="36">
        <f t="shared" si="131"/>
        <v>5912951</v>
      </c>
      <c r="M124" s="36">
        <f t="shared" si="131"/>
        <v>5695775</v>
      </c>
      <c r="N124" s="36">
        <f t="shared" si="131"/>
        <v>6685092</v>
      </c>
      <c r="O124" s="36">
        <f t="shared" si="131"/>
        <v>7860423</v>
      </c>
      <c r="P124" s="36">
        <f t="shared" si="131"/>
        <v>7490107</v>
      </c>
      <c r="Q124" s="36">
        <f t="shared" si="131"/>
        <v>5854584</v>
      </c>
      <c r="R124" s="36">
        <f t="shared" si="131"/>
        <v>6697993</v>
      </c>
      <c r="S124" s="36">
        <f t="shared" si="131"/>
        <v>5369626</v>
      </c>
      <c r="T124" s="36">
        <f t="shared" si="131"/>
        <v>6310775</v>
      </c>
      <c r="U124" s="36">
        <f t="shared" si="131"/>
        <v>7740359</v>
      </c>
      <c r="V124" s="36">
        <f t="shared" si="131"/>
        <v>9460470</v>
      </c>
      <c r="W124" s="36">
        <f t="shared" si="131"/>
        <v>16266262</v>
      </c>
      <c r="X124" s="36">
        <f t="shared" si="131"/>
        <v>14192213</v>
      </c>
      <c r="Y124" s="36">
        <f t="shared" si="131"/>
        <v>10890534</v>
      </c>
      <c r="Z124" s="36">
        <f t="shared" si="131"/>
        <v>17291376</v>
      </c>
      <c r="AA124" s="36">
        <f t="shared" si="131"/>
        <v>16793659</v>
      </c>
      <c r="AB124" s="36">
        <f t="shared" si="131"/>
        <v>13243617</v>
      </c>
      <c r="AC124" s="36">
        <f t="shared" si="131"/>
        <v>12538359</v>
      </c>
      <c r="AD124" s="36">
        <f t="shared" si="131"/>
        <v>10495095</v>
      </c>
      <c r="AE124" s="36">
        <f t="shared" si="131"/>
        <v>12130464</v>
      </c>
      <c r="AF124" s="36">
        <f t="shared" si="131"/>
        <v>12054238</v>
      </c>
      <c r="AG124" s="36"/>
      <c r="AH124" s="36"/>
      <c r="AI124" s="36"/>
      <c r="AJ124" s="36"/>
      <c r="AK124" s="36"/>
      <c r="AL124" s="36"/>
      <c r="AM124" s="36"/>
      <c r="AN124" s="36"/>
      <c r="AO124" s="36"/>
      <c r="AP124" s="36"/>
      <c r="AQ124" s="36"/>
      <c r="AR124" s="36"/>
      <c r="AS124" s="36"/>
      <c r="AT124" s="36"/>
      <c r="AU124" s="36"/>
      <c r="AV124" s="36"/>
    </row>
    <row r="125" s="28" customFormat="1" spans="1:87">
      <c r="A125" s="65"/>
      <c r="B125" s="49"/>
      <c r="D125" s="66"/>
      <c r="E125" s="66"/>
      <c r="F125" s="66"/>
      <c r="G125" s="66"/>
      <c r="H125" s="67"/>
      <c r="I125" s="67"/>
      <c r="J125" s="68"/>
      <c r="K125" s="66"/>
      <c r="L125" s="66"/>
      <c r="M125" s="66"/>
      <c r="N125" s="66"/>
      <c r="O125" s="66"/>
      <c r="P125" s="66"/>
      <c r="Q125" s="66"/>
      <c r="R125" s="66"/>
      <c r="S125" s="66"/>
      <c r="T125" s="66"/>
      <c r="U125" s="66"/>
      <c r="V125" s="69"/>
      <c r="W125" s="69"/>
      <c r="X125" s="69"/>
      <c r="Y125" s="69"/>
      <c r="Z125" s="69"/>
      <c r="AA125" s="69"/>
      <c r="AB125" s="69"/>
      <c r="AC125" s="69"/>
      <c r="AD125" s="69"/>
      <c r="AE125" s="67"/>
      <c r="AF125" s="69"/>
      <c r="AG125" s="69"/>
      <c r="AH125" s="67"/>
      <c r="AI125" s="67"/>
      <c r="AJ125" s="67"/>
      <c r="AK125" s="67"/>
      <c r="AL125" s="67"/>
      <c r="AM125" s="67"/>
      <c r="AN125" s="67"/>
      <c r="AO125" s="67"/>
      <c r="AP125" s="67"/>
      <c r="AQ125" s="67"/>
      <c r="AR125" s="67"/>
      <c r="AS125" s="67"/>
      <c r="AT125" s="67"/>
      <c r="AU125" s="67"/>
      <c r="AV125" s="67"/>
      <c r="CI125" s="70"/>
    </row>
  </sheetData>
  <pageMargins left="0.708661417322835" right="0.708661417322835" top="0.748031496062992" bottom="0.748031496062992" header="0.31496062992126" footer="0.31496062992126"/>
  <pageSetup paperSize="9" scale="13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2"/>
  <sheetViews>
    <sheetView showGridLines="0" zoomScale="85" zoomScaleNormal="85" workbookViewId="0">
      <selection activeCell="A1" sqref="A1"/>
    </sheetView>
  </sheetViews>
  <sheetFormatPr defaultColWidth="5.75" defaultRowHeight="14.5" outlineLevelCol="6"/>
  <cols>
    <col min="1" max="1" width="17.4166666666667" style="3" customWidth="1"/>
    <col min="2" max="2" width="12.75" style="1" customWidth="1"/>
    <col min="3" max="3" width="15.6666666666667" style="4" customWidth="1"/>
    <col min="4" max="4" width="5.75" style="1"/>
    <col min="5" max="5" width="10.5833333333333" style="1" customWidth="1"/>
    <col min="6" max="7" width="5.75" style="5"/>
    <col min="8" max="16384" width="5.75" style="1"/>
  </cols>
  <sheetData>
    <row r="1" spans="1:7">
      <c r="A1" s="6" t="s">
        <v>84</v>
      </c>
      <c r="B1" s="7"/>
    </row>
    <row r="2" spans="1:7">
      <c r="A2" s="8">
        <v>46203</v>
      </c>
      <c r="B2" s="7"/>
    </row>
    <row r="3" spans="1:7">
      <c r="A3" s="6" t="s">
        <v>6</v>
      </c>
      <c r="B3" s="7"/>
    </row>
    <row r="4" spans="1:7">
      <c r="A4" s="6"/>
      <c r="B4" s="7"/>
    </row>
    <row r="5" spans="1:7">
      <c r="B5" s="9" t="s">
        <v>85</v>
      </c>
      <c r="C5" s="9" t="s">
        <v>86</v>
      </c>
    </row>
    <row r="6" spans="1:7">
      <c r="A6" s="10" t="s">
        <v>87</v>
      </c>
      <c r="B6" s="11"/>
      <c r="C6" s="12"/>
    </row>
    <row r="7" spans="1:7">
      <c r="A7" s="13"/>
      <c r="B7" s="14" t="s">
        <v>88</v>
      </c>
      <c r="C7" s="15" t="s">
        <v>89</v>
      </c>
    </row>
    <row r="8" spans="1:7">
      <c r="A8" s="13"/>
      <c r="B8" s="14" t="s">
        <v>90</v>
      </c>
      <c r="C8" s="93" t="s">
        <v>91</v>
      </c>
    </row>
    <row r="9" spans="1:7">
      <c r="A9" s="13"/>
      <c r="B9" s="14" t="s">
        <v>92</v>
      </c>
      <c r="C9" s="15" t="s">
        <v>93</v>
      </c>
    </row>
    <row r="10" s="1" customFormat="1" ht="16.5" spans="1:7">
      <c r="A10" s="16"/>
      <c r="B10" s="17" t="s">
        <v>94</v>
      </c>
      <c r="C10" s="93" t="s">
        <v>95</v>
      </c>
      <c r="E10" s="18"/>
    </row>
    <row r="11" s="2" customFormat="1" spans="1:7">
      <c r="A11" s="19"/>
      <c r="B11" s="20" t="s">
        <v>96</v>
      </c>
      <c r="C11" s="15" t="s">
        <v>97</v>
      </c>
      <c r="F11" s="5"/>
      <c r="G11" s="5"/>
    </row>
    <row r="12" s="1" customFormat="1" ht="16.5" spans="1:7">
      <c r="A12" s="19"/>
      <c r="B12" s="20" t="s">
        <v>98</v>
      </c>
      <c r="C12" s="15" t="s">
        <v>99</v>
      </c>
      <c r="E12" s="18"/>
      <c r="F12" s="5"/>
      <c r="G12" s="5"/>
    </row>
    <row r="13" s="2" customFormat="1" spans="1:7">
      <c r="A13" s="19"/>
      <c r="B13" s="20" t="s">
        <v>100</v>
      </c>
      <c r="C13" s="93" t="s">
        <v>101</v>
      </c>
      <c r="F13" s="5"/>
      <c r="G13" s="5"/>
    </row>
    <row r="14" customFormat="1" spans="1:7">
      <c r="A14" s="13"/>
      <c r="B14" s="14" t="s">
        <v>102</v>
      </c>
      <c r="C14" s="15" t="s">
        <v>103</v>
      </c>
      <c r="D14"/>
      <c r="E14" s="1"/>
      <c r="F14" s="5"/>
      <c r="G14" s="5"/>
    </row>
    <row r="15" customFormat="1" spans="1:7">
      <c r="A15" s="13"/>
      <c r="B15" s="14" t="s">
        <v>104</v>
      </c>
      <c r="C15" s="15" t="s">
        <v>105</v>
      </c>
      <c r="E15" s="1"/>
      <c r="F15" s="5"/>
      <c r="G15" s="5"/>
    </row>
    <row r="16" s="1" customFormat="1" ht="16.5" spans="1:7">
      <c r="A16" s="19"/>
      <c r="B16" s="20" t="s">
        <v>106</v>
      </c>
      <c r="C16" s="93" t="s">
        <v>107</v>
      </c>
      <c r="E16" s="18"/>
      <c r="F16" s="5"/>
      <c r="G16" s="5"/>
    </row>
    <row r="17" spans="1:7">
      <c r="A17" s="13"/>
      <c r="B17" s="14" t="s">
        <v>108</v>
      </c>
      <c r="C17" s="15" t="s">
        <v>109</v>
      </c>
    </row>
    <row r="18" s="1" customFormat="1" ht="16.5" spans="1:7">
      <c r="A18" s="19"/>
      <c r="B18" s="20" t="s">
        <v>110</v>
      </c>
      <c r="C18" s="15" t="s">
        <v>111</v>
      </c>
      <c r="E18" s="18"/>
      <c r="F18" s="5"/>
      <c r="G18" s="5"/>
    </row>
    <row r="19" s="1" customFormat="1" spans="1:7">
      <c r="A19" s="19"/>
      <c r="B19" s="20" t="s">
        <v>112</v>
      </c>
      <c r="C19" s="15" t="s">
        <v>113</v>
      </c>
      <c r="F19" s="5"/>
      <c r="G19" s="5"/>
    </row>
    <row r="20" s="2" customFormat="1" spans="1:7">
      <c r="A20" s="19"/>
      <c r="B20" s="20" t="s">
        <v>114</v>
      </c>
      <c r="C20" s="15" t="s">
        <v>113</v>
      </c>
      <c r="D20" s="2"/>
      <c r="F20" s="5"/>
      <c r="G20" s="5"/>
    </row>
    <row r="21" spans="1:7">
      <c r="C21" s="21"/>
    </row>
    <row r="22" s="1" customFormat="1" spans="1:7">
      <c r="A22" s="22" t="s">
        <v>115</v>
      </c>
      <c r="B22" s="23"/>
      <c r="C22" s="24"/>
      <c r="F22" s="5"/>
      <c r="G22" s="5"/>
    </row>
    <row r="23" ht="16.5" spans="1:7">
      <c r="A23" s="13"/>
      <c r="B23" s="14" t="s">
        <v>116</v>
      </c>
      <c r="C23" s="93" t="s">
        <v>117</v>
      </c>
      <c r="E23" s="18"/>
    </row>
    <row r="24" s="1" customFormat="1" ht="16.5" spans="1:7">
      <c r="A24" s="19"/>
      <c r="B24" s="20" t="s">
        <v>118</v>
      </c>
      <c r="C24" s="15" t="s">
        <v>119</v>
      </c>
      <c r="E24" s="18"/>
      <c r="F24" s="5"/>
      <c r="G24" s="5"/>
    </row>
    <row r="25" ht="16.5" spans="1:7">
      <c r="A25" s="13"/>
      <c r="B25" s="14" t="s">
        <v>120</v>
      </c>
      <c r="C25" s="93" t="s">
        <v>121</v>
      </c>
      <c r="E25" s="18"/>
    </row>
    <row r="26" spans="1:7">
      <c r="A26" s="13"/>
      <c r="B26" s="14" t="s">
        <v>112</v>
      </c>
      <c r="C26" s="93" t="s">
        <v>121</v>
      </c>
    </row>
    <row r="27" spans="1:7">
      <c r="A27" s="13"/>
      <c r="B27" s="14" t="s">
        <v>122</v>
      </c>
      <c r="C27" s="93" t="s">
        <v>121</v>
      </c>
    </row>
    <row r="28" spans="1:7">
      <c r="A28" s="13"/>
      <c r="B28" s="14"/>
      <c r="C28" s="15"/>
    </row>
    <row r="29" spans="1:7">
      <c r="A29" s="10" t="s">
        <v>123</v>
      </c>
      <c r="B29" s="11"/>
      <c r="C29" s="24"/>
    </row>
    <row r="30" spans="1:7">
      <c r="A30" s="6"/>
      <c r="B30" s="14" t="s">
        <v>124</v>
      </c>
      <c r="C30" s="93" t="s">
        <v>125</v>
      </c>
    </row>
    <row r="31" spans="1:7">
      <c r="A31" s="6"/>
      <c r="B31" s="14" t="s">
        <v>126</v>
      </c>
      <c r="C31" s="15" t="s">
        <v>127</v>
      </c>
    </row>
    <row r="32" spans="1:7">
      <c r="A32" s="6"/>
      <c r="B32" s="14" t="s">
        <v>128</v>
      </c>
      <c r="C32" s="15" t="s">
        <v>129</v>
      </c>
    </row>
    <row r="33" ht="15" customHeight="1" spans="1:7">
      <c r="A33" s="6"/>
      <c r="B33" s="14" t="s">
        <v>130</v>
      </c>
      <c r="C33" s="15" t="s">
        <v>131</v>
      </c>
    </row>
    <row r="34" ht="15" customHeight="1" spans="1:7">
      <c r="A34" s="6"/>
      <c r="B34" s="14" t="s">
        <v>132</v>
      </c>
      <c r="C34" s="15" t="s">
        <v>133</v>
      </c>
    </row>
    <row r="35" ht="15" customHeight="1" spans="1:7">
      <c r="A35" s="13"/>
      <c r="B35" s="14" t="s">
        <v>134</v>
      </c>
      <c r="C35" s="15" t="s">
        <v>135</v>
      </c>
    </row>
    <row r="36" spans="1:7">
      <c r="B36" s="14" t="s">
        <v>136</v>
      </c>
      <c r="C36" s="15" t="s">
        <v>137</v>
      </c>
    </row>
    <row r="37" spans="1:7">
      <c r="A37" s="13"/>
      <c r="B37" s="14" t="s">
        <v>138</v>
      </c>
      <c r="C37" s="15" t="s">
        <v>139</v>
      </c>
    </row>
    <row r="38" spans="1:7">
      <c r="A38" s="6"/>
      <c r="B38" s="14" t="s">
        <v>140</v>
      </c>
      <c r="C38" s="15" t="s">
        <v>141</v>
      </c>
    </row>
    <row r="39" spans="1:7">
      <c r="A39" s="13"/>
      <c r="B39" s="14" t="s">
        <v>142</v>
      </c>
      <c r="C39" s="15" t="s">
        <v>143</v>
      </c>
    </row>
    <row r="40" spans="1:7">
      <c r="B40" s="14" t="s">
        <v>144</v>
      </c>
      <c r="C40" s="15" t="s">
        <v>145</v>
      </c>
    </row>
    <row r="41" spans="1:7">
      <c r="A41" s="6"/>
      <c r="B41" s="14" t="s">
        <v>146</v>
      </c>
      <c r="C41" s="15" t="s">
        <v>147</v>
      </c>
    </row>
    <row r="42" s="2" customFormat="1" spans="1:7">
      <c r="A42" s="3"/>
      <c r="B42" s="14" t="s">
        <v>148</v>
      </c>
      <c r="C42" s="15" t="s">
        <v>149</v>
      </c>
      <c r="F42" s="5"/>
      <c r="G42" s="5"/>
    </row>
    <row r="43" s="2" customFormat="1" spans="1:7">
      <c r="A43" s="25"/>
      <c r="B43" s="14" t="s">
        <v>150</v>
      </c>
      <c r="C43" s="15" t="s">
        <v>147</v>
      </c>
      <c r="F43" s="5"/>
      <c r="G43" s="5"/>
    </row>
    <row r="44" s="2" customFormat="1" spans="1:7">
      <c r="A44" s="25"/>
      <c r="B44" s="14" t="s">
        <v>151</v>
      </c>
      <c r="C44" s="15" t="s">
        <v>152</v>
      </c>
      <c r="F44" s="5"/>
      <c r="G44" s="5"/>
    </row>
    <row r="45" spans="1:7">
      <c r="A45" s="13"/>
      <c r="B45" s="14" t="s">
        <v>153</v>
      </c>
      <c r="C45" s="93" t="s">
        <v>154</v>
      </c>
    </row>
    <row r="46" spans="1:7">
      <c r="B46" s="14" t="s">
        <v>155</v>
      </c>
      <c r="C46" s="15" t="s">
        <v>156</v>
      </c>
    </row>
    <row r="47" spans="1:7">
      <c r="A47" s="13"/>
      <c r="B47" s="14" t="s">
        <v>157</v>
      </c>
      <c r="C47" s="15" t="s">
        <v>158</v>
      </c>
    </row>
    <row r="48" spans="1:7">
      <c r="A48" s="13"/>
      <c r="B48" s="14" t="s">
        <v>159</v>
      </c>
      <c r="C48" s="15" t="s">
        <v>158</v>
      </c>
    </row>
    <row r="49" s="2" customFormat="1" spans="1:7">
      <c r="A49" s="3"/>
      <c r="B49" s="14" t="s">
        <v>160</v>
      </c>
      <c r="C49" s="15" t="s">
        <v>161</v>
      </c>
      <c r="F49" s="5"/>
      <c r="G49" s="5"/>
    </row>
    <row r="50" spans="1:7">
      <c r="A50" s="13"/>
      <c r="B50" s="14" t="s">
        <v>162</v>
      </c>
      <c r="C50" s="93" t="s">
        <v>121</v>
      </c>
    </row>
    <row r="51" spans="1:7">
      <c r="A51" s="13"/>
      <c r="B51" s="14" t="s">
        <v>163</v>
      </c>
      <c r="C51" s="93" t="s">
        <v>121</v>
      </c>
    </row>
    <row r="52" spans="1:7">
      <c r="A52" s="13"/>
      <c r="B52" s="14" t="s">
        <v>164</v>
      </c>
      <c r="C52" s="93" t="s">
        <v>165</v>
      </c>
    </row>
    <row r="53" spans="1:7">
      <c r="B53" s="14" t="s">
        <v>166</v>
      </c>
      <c r="C53" s="15" t="s">
        <v>167</v>
      </c>
    </row>
    <row r="54" spans="1:7">
      <c r="A54" s="13"/>
      <c r="B54" s="14" t="s">
        <v>168</v>
      </c>
      <c r="C54" s="15" t="s">
        <v>169</v>
      </c>
    </row>
    <row r="55" spans="1:7">
      <c r="A55" s="6"/>
      <c r="B55" s="14" t="s">
        <v>170</v>
      </c>
      <c r="C55" s="15" t="s">
        <v>171</v>
      </c>
    </row>
    <row r="56" spans="1:7">
      <c r="A56" s="13"/>
      <c r="B56" s="14" t="s">
        <v>172</v>
      </c>
      <c r="C56" s="93" t="s">
        <v>173</v>
      </c>
    </row>
    <row r="57" s="2" customFormat="1" spans="1:7">
      <c r="A57" s="3"/>
      <c r="B57" s="14" t="s">
        <v>174</v>
      </c>
      <c r="C57" s="15" t="s">
        <v>175</v>
      </c>
      <c r="F57" s="5"/>
      <c r="G57" s="5"/>
    </row>
    <row r="58" spans="1:7">
      <c r="A58" s="6"/>
      <c r="B58" s="14" t="s">
        <v>176</v>
      </c>
      <c r="C58" s="93" t="s">
        <v>177</v>
      </c>
    </row>
    <row r="59" spans="1:7">
      <c r="B59" s="14" t="s">
        <v>178</v>
      </c>
      <c r="C59" s="15" t="s">
        <v>179</v>
      </c>
    </row>
    <row r="60" spans="1:7">
      <c r="B60" s="14" t="s">
        <v>180</v>
      </c>
      <c r="C60" s="15" t="s">
        <v>181</v>
      </c>
    </row>
    <row r="61" spans="1:7">
      <c r="B61" s="14"/>
      <c r="C61" s="15"/>
    </row>
    <row r="62" spans="1:7">
      <c r="A62" s="3" t="s">
        <v>182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Header</vt:lpstr>
      <vt:lpstr>Key Financials</vt:lpstr>
      <vt:lpstr>China MSRP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Kristal</cp:lastModifiedBy>
  <dcterms:created xsi:type="dcterms:W3CDTF">2019-03-18T03:06:00Z</dcterms:created>
  <cp:lastPrinted>2022-03-07T02:02:00Z</cp:lastPrinted>
  <dcterms:modified xsi:type="dcterms:W3CDTF">2026-08-01T09:54:27Z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9C66888B3E174575AD167631C83F5960</vt:lpwstr>
  </property>
  <property fmtid="{D5CDD505-2E9C-101B-9397-08002B2CF9AE}" pid="4" name="CalculationRule">
    <vt:i4>0</vt:i4>
  </property>
</Properties>
</file>